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0"/>
  </bookViews>
  <sheets>
    <sheet name="NDPL" sheetId="1" r:id="rId1"/>
    <sheet name="BYPL" sheetId="2" r:id="rId2"/>
    <sheet name="BRPL" sheetId="3" r:id="rId3"/>
    <sheet name="MES" sheetId="4" r:id="rId4"/>
    <sheet name="ndmc" sheetId="5" r:id="rId5"/>
    <sheet name="ROHTAK ROAD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5">'ROHTAK ROAD'!$A$1:$X$64</definedName>
  </definedNames>
  <calcPr fullCalcOnLoad="1"/>
</workbook>
</file>

<file path=xl/sharedStrings.xml><?xml version="1.0" encoding="utf-8"?>
<sst xmlns="http://schemas.openxmlformats.org/spreadsheetml/2006/main" count="3140" uniqueCount="846">
  <si>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</si>
  <si>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</si>
  <si>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</si>
  <si>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</si>
  <si>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</si>
  <si>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</si>
  <si>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</si>
  <si>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</si>
  <si>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</si>
  <si>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</si>
  <si>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</si>
  <si>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</si>
  <si>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</si>
  <si>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</si>
  <si>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</si>
  <si>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</si>
  <si>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</si>
  <si>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</si>
  <si>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</si>
  <si>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</si>
  <si>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</si>
  <si>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</si>
  <si>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</si>
  <si>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</si>
  <si>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</si>
  <si>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</si>
  <si>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</si>
  <si>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</si>
  <si>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</si>
  <si>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</si>
  <si>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</si>
  <si>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</si>
  <si>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</si>
  <si>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</si>
  <si>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</si>
  <si>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</si>
  <si>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</si>
  <si>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</si>
  <si>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</si>
  <si>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</si>
  <si>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</si>
  <si>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</si>
  <si>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</si>
  <si>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</si>
  <si>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</si>
  <si>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</si>
  <si>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</si>
  <si>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</si>
  <si>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</si>
  <si>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</si>
  <si>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</si>
  <si>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</si>
  <si>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</si>
  <si>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</si>
  <si>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</si>
  <si>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</si>
  <si>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</si>
  <si>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</si>
  <si>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</si>
  <si>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</si>
  <si>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</si>
  <si>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</si>
  <si>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</si>
  <si>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</si>
  <si>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</si>
  <si>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</si>
  <si>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</si>
  <si>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</si>
  <si>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</si>
  <si>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</si>
  <si>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</si>
  <si>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</si>
  <si>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</si>
  <si>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</si>
  <si>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</si>
  <si>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</si>
  <si>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</si>
  <si>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</si>
  <si>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</si>
  <si>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</si>
  <si>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</si>
  <si>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</si>
  <si>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</si>
  <si>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</si>
  <si>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</si>
  <si>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</si>
  <si>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</si>
  <si>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</si>
  <si>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</si>
  <si>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</si>
  <si>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</si>
  <si>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</si>
  <si>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</si>
  <si>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</si>
  <si>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</si>
  <si>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</si>
  <si>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</si>
  <si>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</si>
  <si>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</si>
  <si>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</si>
  <si>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</si>
  <si>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</si>
  <si>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</si>
  <si>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</si>
  <si>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</si>
  <si>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</si>
  <si>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</si>
  <si>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</si>
  <si>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</si>
  <si>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</si>
  <si>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</si>
  <si>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</si>
  <si>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</si>
  <si>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</si>
  <si>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</si>
  <si>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</si>
  <si>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</si>
  <si>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</si>
  <si>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</si>
  <si>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</si>
  <si>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</si>
  <si>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</si>
  <si>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</si>
  <si>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</si>
  <si>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</si>
  <si>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</si>
  <si>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</si>
  <si>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</si>
  <si>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</si>
  <si>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</si>
  <si>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</si>
  <si>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</si>
  <si>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</si>
  <si>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</si>
  <si>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</si>
  <si>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</si>
  <si>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</si>
  <si>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</si>
  <si>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</si>
  <si>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</si>
  <si>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</si>
  <si>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</si>
  <si>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</si>
  <si>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</si>
  <si>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</si>
  <si>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</si>
  <si>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</si>
  <si>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</si>
  <si>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</si>
  <si>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</si>
  <si>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</si>
  <si>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</si>
  <si>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</si>
  <si>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</si>
  <si>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</si>
  <si>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</si>
  <si>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</si>
  <si>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</si>
  <si>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</si>
  <si>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</si>
  <si>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</si>
  <si>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</si>
  <si>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</si>
  <si>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</si>
  <si>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</si>
  <si>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</si>
  <si>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</si>
  <si>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</si>
  <si>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</si>
  <si>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</si>
  <si>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</si>
  <si>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</si>
  <si>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</si>
  <si>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</si>
  <si>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</si>
  <si>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</si>
  <si>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</si>
  <si>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</si>
  <si>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</si>
  <si>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</si>
  <si>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</si>
  <si>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</si>
  <si>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</si>
  <si>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</si>
  <si>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</si>
  <si>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</si>
  <si>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</si>
  <si>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</si>
  <si>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</si>
  <si>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</si>
  <si>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</si>
  <si>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</si>
  <si>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</si>
  <si>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</si>
  <si>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</si>
  <si>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</si>
  <si>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</si>
  <si>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</si>
  <si>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</si>
  <si>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</si>
  <si>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</si>
  <si>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</si>
  <si>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</si>
  <si>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</si>
  <si>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</si>
  <si>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</si>
  <si>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</si>
  <si>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</si>
  <si>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</si>
  <si>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</si>
  <si>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</si>
  <si>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</si>
  <si>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</si>
  <si>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</si>
  <si>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</si>
  <si>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</si>
  <si>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</si>
  <si>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</si>
  <si>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</si>
  <si>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</si>
  <si>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</si>
  <si>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</si>
  <si>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</si>
  <si>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</si>
  <si>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</si>
  <si>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</si>
  <si>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</si>
  <si>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</si>
  <si>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</si>
  <si>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</si>
  <si>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</si>
  <si>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</si>
  <si>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</si>
  <si>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</si>
  <si>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</si>
  <si>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</si>
  <si>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</si>
  <si>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</si>
  <si>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</si>
  <si>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</si>
  <si>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</si>
  <si>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</si>
  <si>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</si>
  <si>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</si>
  <si>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</si>
  <si>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</si>
  <si>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</si>
  <si>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</si>
  <si>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</si>
  <si>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</si>
  <si>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</si>
  <si>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</si>
  <si>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</si>
  <si>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</si>
  <si>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</si>
  <si>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</si>
  <si>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</si>
  <si>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</si>
  <si>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</si>
  <si>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</si>
  <si>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</si>
  <si>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</si>
  <si>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</si>
  <si>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</si>
  <si>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</si>
  <si>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</si>
  <si>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</si>
  <si>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</si>
  <si>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</si>
  <si>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</si>
  <si>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</si>
  <si>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</si>
  <si>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</si>
  <si>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</si>
  <si>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</si>
  <si>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</si>
  <si>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</si>
  <si>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</si>
  <si>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</si>
  <si>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</si>
  <si>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</si>
  <si>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</si>
  <si>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</si>
  <si>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</si>
  <si>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</si>
  <si>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</si>
  <si>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</si>
  <si>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</si>
  <si>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</si>
  <si>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</si>
  <si>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</si>
  <si>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</si>
  <si>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</si>
  <si>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</si>
  <si>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</si>
  <si>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</si>
  <si>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</si>
  <si>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</si>
  <si>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</si>
  <si>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</si>
  <si>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</si>
  <si>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</si>
  <si>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</si>
  <si>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</si>
  <si>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</si>
  <si>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</si>
  <si>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</si>
  <si>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</si>
  <si>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</si>
  <si>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</si>
  <si>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</si>
  <si>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</si>
  <si>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</si>
  <si>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</si>
  <si>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</si>
  <si>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</si>
  <si>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</si>
  <si>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</si>
  <si>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</si>
  <si>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</si>
  <si>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</si>
  <si>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</si>
  <si>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</si>
  <si>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</si>
  <si>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</si>
  <si>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</si>
  <si>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</si>
  <si>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</si>
  <si>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</si>
  <si>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</si>
  <si>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</si>
  <si>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</si>
  <si>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</si>
  <si>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</si>
  <si>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</si>
  <si>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</si>
  <si>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</si>
  <si>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</si>
  <si>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</si>
  <si>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</si>
  <si>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</si>
  <si>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</si>
  <si>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</si>
  <si>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</si>
  <si>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</si>
  <si>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</si>
  <si>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</si>
  <si>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</si>
  <si>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</si>
  <si>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</si>
  <si>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</si>
  <si>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</si>
  <si>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</si>
  <si>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</si>
  <si>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</si>
  <si>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</si>
  <si>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</si>
  <si>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</si>
  <si>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</si>
  <si>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</si>
  <si>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</si>
  <si>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</si>
  <si>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</si>
  <si>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</si>
  <si>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</si>
  <si>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</si>
  <si>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</si>
  <si>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</si>
  <si>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</si>
  <si>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</si>
  <si>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</si>
  <si>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</si>
  <si>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</si>
  <si>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</si>
  <si>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</si>
  <si>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</si>
  <si>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</si>
  <si>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</si>
  <si>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</si>
  <si>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</si>
  <si>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</si>
  <si>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</si>
  <si>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</si>
  <si>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</si>
  <si>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</si>
  <si>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</si>
  <si>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</si>
  <si>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</si>
  <si>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</si>
  <si>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</si>
  <si>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</si>
  <si>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</si>
  <si>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</si>
  <si>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</si>
  <si>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</si>
  <si>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</si>
  <si>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</si>
  <si>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</si>
  <si>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</si>
  <si>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</si>
  <si>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</si>
  <si>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</si>
  <si>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</si>
  <si>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</si>
  <si>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</si>
  <si>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</si>
  <si>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</si>
  <si>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</si>
  <si>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</si>
  <si>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</si>
  <si>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</si>
  <si>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</si>
  <si>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</si>
  <si>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</si>
  <si>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</si>
  <si>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</si>
  <si>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</si>
  <si>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</si>
  <si>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</si>
  <si>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</si>
  <si>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</si>
  <si>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</si>
  <si>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</si>
  <si>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</si>
  <si>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</si>
  <si>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</si>
  <si>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</si>
  <si>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</si>
  <si>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</si>
  <si>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</si>
  <si>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</si>
  <si>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</si>
  <si>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</si>
  <si>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</si>
  <si>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</si>
  <si>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</si>
  <si>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</si>
  <si>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</si>
  <si>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</si>
  <si>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</si>
  <si>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</si>
  <si>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</si>
  <si>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</si>
  <si>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</si>
  <si>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</si>
  <si>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</si>
  <si>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</si>
  <si>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</si>
  <si>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</si>
  <si>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</si>
  <si>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</si>
  <si>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</si>
  <si>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</si>
  <si>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</si>
  <si>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</si>
  <si>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</si>
  <si>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</si>
  <si>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</si>
  <si>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</si>
  <si>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</si>
  <si>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</si>
  <si>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</si>
  <si>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</si>
  <si>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</si>
  <si>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</si>
  <si>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</si>
  <si>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</si>
  <si>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</si>
  <si>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</si>
  <si>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</si>
  <si>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</si>
  <si>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</si>
  <si>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</si>
  <si>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</si>
  <si>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</si>
  <si>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</si>
  <si>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</si>
  <si>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</si>
  <si>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</si>
  <si>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</si>
  <si>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</si>
  <si>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</si>
  <si>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</si>
  <si>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</si>
  <si>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</si>
  <si>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</si>
  <si>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</si>
  <si>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</si>
  <si>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</si>
  <si>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</si>
  <si>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</si>
  <si>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</si>
  <si>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</si>
  <si>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</si>
  <si>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</si>
  <si>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</si>
  <si>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</si>
  <si>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</si>
  <si>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</si>
  <si>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</si>
  <si>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</si>
  <si>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</si>
  <si>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</si>
  <si>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</si>
  <si>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</si>
  <si>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</si>
  <si>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</si>
  <si>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</si>
  <si>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</si>
  <si>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</si>
  <si>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</si>
  <si>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</si>
  <si>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</si>
  <si>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</si>
  <si>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</si>
  <si>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</si>
  <si>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</si>
  <si>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</si>
  <si>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</si>
  <si>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</si>
  <si>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</si>
  <si>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</si>
  <si>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</si>
  <si>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</si>
  <si>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</si>
  <si>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</si>
  <si>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</si>
  <si>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</si>
  <si>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</si>
  <si>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</si>
  <si>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</si>
  <si>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DVB-346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</si>
  <si>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</si>
  <si>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</si>
  <si>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</si>
  <si>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</si>
  <si>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</si>
  <si>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</si>
  <si>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</si>
  <si>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</si>
  <si>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</si>
  <si>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</si>
  <si>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</si>
  <si>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</si>
  <si>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</si>
  <si>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</si>
  <si>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</si>
  <si>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</si>
  <si>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</si>
  <si>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</si>
  <si>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</si>
  <si>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</si>
  <si>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</si>
  <si>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</si>
  <si>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</si>
  <si>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</si>
  <si>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</si>
  <si>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</si>
  <si>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</si>
  <si>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</si>
  <si>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</si>
  <si>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</si>
  <si>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</si>
  <si>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</si>
  <si>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</si>
  <si>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</si>
  <si>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</si>
  <si>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</si>
  <si>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</si>
  <si>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</si>
  <si>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</si>
  <si>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</si>
  <si>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</si>
  <si>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</si>
  <si>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</si>
  <si>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</si>
  <si>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</si>
  <si>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</si>
  <si>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</si>
  <si>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</si>
  <si>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</si>
  <si>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</si>
  <si>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</si>
  <si>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</si>
  <si>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</si>
  <si>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</si>
  <si>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</si>
  <si>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</si>
  <si>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</si>
  <si>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</si>
  <si>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</si>
  <si>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</si>
  <si>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</si>
  <si>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</si>
  <si>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</si>
  <si>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</si>
  <si>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</si>
  <si>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</si>
  <si>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</si>
  <si>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</si>
  <si>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</si>
  <si>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</si>
  <si>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</si>
  <si>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</si>
  <si>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</si>
  <si>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</si>
  <si>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</si>
  <si>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</si>
  <si>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</si>
  <si>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</si>
  <si>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</si>
  <si>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</si>
  <si>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</si>
  <si>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</si>
  <si>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</si>
  <si>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</si>
  <si>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</si>
  <si>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</si>
  <si>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</si>
  <si>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</si>
  <si>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</si>
  <si>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</si>
  <si>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</si>
  <si>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</si>
  <si>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</si>
  <si>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</si>
  <si>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</si>
  <si>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</si>
  <si>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</si>
  <si>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</si>
  <si>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</si>
  <si>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</si>
  <si>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</si>
  <si>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</si>
  <si>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</si>
  <si>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</si>
  <si>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</si>
  <si>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</si>
  <si>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</si>
  <si>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</si>
  <si>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</si>
  <si>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</si>
  <si>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</si>
  <si>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</si>
  <si>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</si>
  <si>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</si>
  <si>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</si>
  <si>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</si>
  <si>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</si>
  <si>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</si>
  <si>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</si>
  <si>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</si>
  <si>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</si>
  <si>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</si>
  <si>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</si>
  <si>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</si>
  <si>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</si>
  <si>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</si>
  <si>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</si>
  <si>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</si>
  <si>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</si>
  <si>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</si>
  <si>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</si>
  <si>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</si>
  <si>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</si>
  <si>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</si>
  <si>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</si>
  <si>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</si>
  <si>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</si>
  <si>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</si>
  <si>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</si>
  <si>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</si>
  <si>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</si>
  <si>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</si>
  <si>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</si>
  <si>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</si>
  <si>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</si>
  <si>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</si>
  <si>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</si>
  <si>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</si>
  <si>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</si>
  <si>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</si>
  <si>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</si>
  <si>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</si>
  <si>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</si>
  <si>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</si>
  <si>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</si>
  <si>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</si>
  <si>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</si>
  <si>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</si>
  <si>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</si>
  <si>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</si>
  <si>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</si>
  <si>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</si>
  <si>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</si>
  <si>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</si>
  <si>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</si>
  <si>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</si>
  <si>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</si>
  <si>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</si>
  <si>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</si>
  <si>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</si>
  <si>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</si>
  <si>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</si>
  <si>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</si>
  <si>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</si>
  <si>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</si>
  <si>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</si>
  <si>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</si>
  <si>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</si>
  <si>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</si>
  <si>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</si>
  <si>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</si>
  <si>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</si>
  <si>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</si>
  <si>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</si>
  <si>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</si>
  <si>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</si>
  <si>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</si>
  <si>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</si>
  <si>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</si>
  <si>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</si>
  <si>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</si>
  <si>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</si>
  <si>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</si>
  <si>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</si>
  <si>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</si>
  <si>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</si>
  <si>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</si>
  <si>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</si>
  <si>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</si>
  <si>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</si>
  <si>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</si>
  <si>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</si>
  <si>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</si>
  <si>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</si>
  <si>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</si>
  <si>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</si>
  <si>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</si>
  <si>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</si>
  <si>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</si>
  <si>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</si>
  <si>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</si>
  <si>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</si>
  <si>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</si>
  <si>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</si>
  <si>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</si>
  <si>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</si>
  <si>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</si>
  <si>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</si>
  <si>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</si>
  <si>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</si>
  <si>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</si>
  <si>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</si>
  <si>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</si>
  <si>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</si>
  <si>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</si>
  <si>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</si>
  <si>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</si>
  <si>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</si>
  <si>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</si>
  <si>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</si>
  <si>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</si>
  <si>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</si>
  <si>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</si>
  <si>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</si>
  <si>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</si>
  <si>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</si>
  <si>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</si>
  <si>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</si>
  <si>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</si>
  <si>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</si>
  <si>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</si>
  <si>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</si>
  <si>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</si>
  <si>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</si>
  <si>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</si>
  <si>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</si>
  <si>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</si>
  <si>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</si>
  <si>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</si>
  <si>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</si>
  <si>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</si>
  <si>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</si>
  <si>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</si>
  <si>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</si>
  <si>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</si>
  <si>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</si>
  <si>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</si>
  <si>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</si>
  <si>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</si>
  <si>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</si>
  <si>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</si>
  <si>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</si>
  <si>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</si>
  <si>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</si>
  <si>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</si>
  <si>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</si>
  <si>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</si>
  <si>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</si>
  <si>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</si>
  <si>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</si>
  <si>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</si>
  <si>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</si>
  <si>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</si>
  <si>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</si>
  <si>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</si>
  <si>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</si>
  <si>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</si>
  <si>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</si>
  <si>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</si>
  <si>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</si>
  <si>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</si>
  <si>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</si>
  <si>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</si>
  <si>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</si>
  <si>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</si>
  <si>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</si>
  <si>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</si>
  <si>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</si>
  <si>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</si>
  <si>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</si>
  <si>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</si>
  <si>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</si>
  <si>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</si>
  <si>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</si>
  <si>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</si>
  <si>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>JANUARY-2008</t>
  </si>
  <si>
    <t>FEB.-09</t>
  </si>
  <si>
    <t>FEB-09</t>
  </si>
  <si>
    <t>FEBRUARY-09</t>
  </si>
  <si>
    <t>Add unmetered energy of 66kV I/C-III at Narela 220kV S/stn. For January 2009 refer. Corr. Sheet (p-1)</t>
  </si>
  <si>
    <t>Add unmetered energy of 66kV I/C-III at Narela 220kV S/stn. For February 2009 refer corr. Sheet (p-2)</t>
  </si>
  <si>
    <t>MARCH.-09</t>
  </si>
  <si>
    <t>MARCH-09</t>
  </si>
  <si>
    <t>MARCH -09</t>
  </si>
  <si>
    <t xml:space="preserve">PERIOD 1st MARCH  2009 TO 31ST MARCH 2009 </t>
  </si>
  <si>
    <t>REACTIVE ENERGY CONSUMPTION STATEMENT MARCH-2009</t>
  </si>
  <si>
    <t>REACTIVE ENERGY CONSUMPTION STATEMENT MARCH -2009</t>
  </si>
  <si>
    <t>REACTIVE ENERGY BILL OF MARCH-2009</t>
  </si>
  <si>
    <t xml:space="preserve">                             ENERGY CONSUMPTION STATEMENT MARCH-2009</t>
  </si>
  <si>
    <t>REACTIVE ENERGY CONSUMPTION STATEMENT MARCH-09</t>
  </si>
  <si>
    <t>ENERGY DEMAND MARCH-09</t>
  </si>
  <si>
    <t>ENERGY DEMAND MARCH.-09</t>
  </si>
  <si>
    <t>Metering shifted on 66kV side w.e.f.9-3-09</t>
  </si>
  <si>
    <t>Note :Sharing taken from wk-50 abt bill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</si>
</sst>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6" fontId="40" fillId="0" borderId="0" xfId="0" applyNumberFormat="1" applyFont="1" applyFill="1" applyAlignment="1" quotePrefix="1">
      <alignment horizontal="center"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tabSelected="1" view="pageBreakPreview" zoomScaleSheetLayoutView="100" workbookViewId="0" topLeftCell="I10">
      <selection activeCell="U43" sqref="U43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8.8515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690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839</v>
      </c>
      <c r="O3" s="91" t="s">
        <v>841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771</v>
      </c>
      <c r="O4" s="142" t="s">
        <v>611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680</v>
      </c>
      <c r="AC4" s="246" t="s">
        <v>647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776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7" t="s">
        <v>833</v>
      </c>
      <c r="V5" s="447" t="s">
        <v>828</v>
      </c>
      <c r="W5" s="94" t="s">
        <v>217</v>
      </c>
      <c r="X5" s="94" t="s">
        <v>218</v>
      </c>
      <c r="Y5" s="94" t="s">
        <v>724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685</v>
      </c>
      <c r="S7" s="60" t="s">
        <v>725</v>
      </c>
      <c r="T7" s="65">
        <v>1000</v>
      </c>
      <c r="U7" s="30">
        <v>0</v>
      </c>
      <c r="V7" s="30">
        <v>0</v>
      </c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685</v>
      </c>
      <c r="S9" s="60" t="s">
        <v>725</v>
      </c>
      <c r="T9" s="65">
        <v>1000</v>
      </c>
      <c r="U9" s="30">
        <v>77741</v>
      </c>
      <c r="V9" s="30">
        <v>67978</v>
      </c>
      <c r="W9" s="65">
        <f>U9-V9</f>
        <v>9763</v>
      </c>
      <c r="X9" s="65">
        <f>T9*W9</f>
        <v>9763000</v>
      </c>
      <c r="Y9" s="97">
        <f>IF(S9="Kvarh(Lag)",X9/1000000,X9/1000)</f>
        <v>9.763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4865062</v>
      </c>
      <c r="Q10" s="30">
        <v>0</v>
      </c>
      <c r="R10" s="65" t="s">
        <v>685</v>
      </c>
      <c r="S10" s="60" t="s">
        <v>725</v>
      </c>
      <c r="T10" s="65">
        <v>1000</v>
      </c>
      <c r="U10" s="30">
        <v>130922</v>
      </c>
      <c r="V10" s="30">
        <v>129223</v>
      </c>
      <c r="W10" s="65">
        <f>U10-V10</f>
        <v>1699</v>
      </c>
      <c r="X10" s="65">
        <f>T10*W10</f>
        <v>1699000</v>
      </c>
      <c r="Y10" s="97">
        <f>IF(S10="Kvarh(Lag)",X10/1000000,X10/1000)</f>
        <v>1.699</v>
      </c>
      <c r="Z10" s="181" t="s">
        <v>844</v>
      </c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9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/>
      <c r="O11" s="70" t="s">
        <v>55</v>
      </c>
      <c r="P11" s="73">
        <v>4902499</v>
      </c>
      <c r="Q11" s="30"/>
      <c r="R11" s="65" t="s">
        <v>685</v>
      </c>
      <c r="S11" s="60" t="s">
        <v>725</v>
      </c>
      <c r="T11" s="65">
        <v>1000</v>
      </c>
      <c r="U11" s="30">
        <v>4522</v>
      </c>
      <c r="V11" s="30">
        <v>590</v>
      </c>
      <c r="W11" s="65">
        <f>U11-V11</f>
        <v>3932</v>
      </c>
      <c r="X11" s="65">
        <f>T11*W11</f>
        <v>3932000</v>
      </c>
      <c r="Y11" s="97">
        <f>IF(S11="Kvarh(Lag)",X11/1000000,X11/1000)</f>
        <v>3.932</v>
      </c>
      <c r="Z11" s="181"/>
      <c r="AA11" s="2"/>
      <c r="AB11" s="65"/>
      <c r="AC11" s="6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  <c r="AO11" s="4"/>
      <c r="AP11" s="2"/>
      <c r="AQ11" s="2"/>
      <c r="AR11" s="2"/>
      <c r="AS11" s="2"/>
      <c r="AT11" s="4"/>
      <c r="AU11" s="4"/>
      <c r="AV11" s="4"/>
      <c r="AW11" s="4"/>
      <c r="AX11" s="156"/>
      <c r="AY11" s="156"/>
      <c r="AZ11" s="15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6"/>
      <c r="BL11" s="4"/>
      <c r="BM11" s="4"/>
      <c r="BN11" s="4"/>
      <c r="BO11" s="4"/>
      <c r="BP11" s="4"/>
      <c r="BQ11" s="4"/>
      <c r="BR11" s="4"/>
      <c r="BS11" s="4"/>
      <c r="BT11" s="4"/>
      <c r="BU11" s="3"/>
      <c r="BV11" s="3"/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12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>
        <v>5</v>
      </c>
      <c r="O12" s="70" t="s">
        <v>59</v>
      </c>
      <c r="P12" s="73">
        <v>4864905</v>
      </c>
      <c r="Q12" s="30">
        <v>0</v>
      </c>
      <c r="R12" s="65" t="s">
        <v>167</v>
      </c>
      <c r="S12" s="60" t="s">
        <v>725</v>
      </c>
      <c r="T12" s="65">
        <v>1000</v>
      </c>
      <c r="U12" s="30">
        <v>38689</v>
      </c>
      <c r="V12" s="30">
        <v>33339</v>
      </c>
      <c r="W12" s="65">
        <f>U12-V12</f>
        <v>5350</v>
      </c>
      <c r="X12" s="65">
        <f>T12*W12</f>
        <v>5350000</v>
      </c>
      <c r="Y12" s="97">
        <f>IF(S12="Kvarh(Lag)",X12/1000000,X12/1000)</f>
        <v>5.35</v>
      </c>
      <c r="Z12" s="181"/>
      <c r="AA12" s="2" t="s">
        <v>59</v>
      </c>
      <c r="AB12" s="65">
        <f>BH12</f>
        <v>1246474</v>
      </c>
      <c r="AC12" s="65">
        <v>1226362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2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>
        <v>1246474</v>
      </c>
      <c r="BI12" s="4"/>
      <c r="BJ12" s="4" t="s">
        <v>59</v>
      </c>
      <c r="BK12" s="6" t="s">
        <v>338</v>
      </c>
      <c r="BL12" s="4">
        <v>0</v>
      </c>
      <c r="BM12" s="4" t="s">
        <v>167</v>
      </c>
      <c r="BN12" s="4" t="s">
        <v>143</v>
      </c>
      <c r="BO12" s="4">
        <v>33</v>
      </c>
      <c r="BP12" s="4">
        <v>33</v>
      </c>
      <c r="BQ12" s="4">
        <v>2000</v>
      </c>
      <c r="BR12" s="4">
        <v>2000</v>
      </c>
      <c r="BS12" s="4">
        <v>1</v>
      </c>
      <c r="BT12" s="4">
        <v>1</v>
      </c>
      <c r="BU12" s="3">
        <f>(BP12/BO12)*(BR12/BQ12)</f>
        <v>1</v>
      </c>
      <c r="BV12" s="3">
        <f>BS12*BT12*BU12</f>
        <v>1</v>
      </c>
      <c r="BW12" s="140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/>
      <c r="O13" s="104" t="s">
        <v>61</v>
      </c>
      <c r="P13" s="73"/>
      <c r="Q13" s="30"/>
      <c r="R13" s="30"/>
      <c r="S13" s="30"/>
      <c r="T13" s="65"/>
      <c r="U13" s="30"/>
      <c r="V13" s="30"/>
      <c r="W13" s="65"/>
      <c r="X13" s="65"/>
      <c r="Y13" s="71"/>
      <c r="Z13" s="179"/>
      <c r="AA13" s="7" t="s">
        <v>61</v>
      </c>
      <c r="AB13" s="65"/>
      <c r="AC13" s="7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"/>
      <c r="AQ13" s="2"/>
      <c r="AR13" s="2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2" t="s">
        <v>61</v>
      </c>
      <c r="BK13" s="6"/>
      <c r="BL13" s="4"/>
      <c r="BM13" s="4"/>
      <c r="BN13" s="4"/>
      <c r="BO13" s="4"/>
      <c r="BP13" s="4"/>
      <c r="BQ13" s="4"/>
      <c r="BR13" s="4"/>
      <c r="BS13" s="4"/>
      <c r="BT13" s="4"/>
      <c r="BU13" s="3"/>
      <c r="BV13" s="3"/>
      <c r="BW13" s="140"/>
      <c r="BX13" s="4"/>
      <c r="BY13" s="12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F13" s="7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6</v>
      </c>
      <c r="O14" s="70" t="s">
        <v>54</v>
      </c>
      <c r="P14" s="73">
        <v>4864912</v>
      </c>
      <c r="Q14" s="30">
        <v>0</v>
      </c>
      <c r="R14" s="65" t="s">
        <v>685</v>
      </c>
      <c r="S14" s="60" t="s">
        <v>725</v>
      </c>
      <c r="T14" s="65">
        <v>1000</v>
      </c>
      <c r="U14" s="30">
        <v>177620</v>
      </c>
      <c r="V14" s="30">
        <v>172984</v>
      </c>
      <c r="W14" s="65">
        <f>U14-V14</f>
        <v>4636</v>
      </c>
      <c r="X14" s="65">
        <f>T14*W14</f>
        <v>4636000</v>
      </c>
      <c r="Y14" s="97">
        <f>IF(S14="Kvarh(Lag)",X14/1000000,X14/1000)</f>
        <v>4.636</v>
      </c>
      <c r="Z14" s="181"/>
      <c r="AA14" s="80" t="s">
        <v>54</v>
      </c>
      <c r="AB14" s="65">
        <f>BH14</f>
        <v>521679</v>
      </c>
      <c r="AC14" s="65">
        <v>501714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521679</v>
      </c>
      <c r="BI14" s="4"/>
      <c r="BJ14" s="4" t="s">
        <v>54</v>
      </c>
      <c r="BK14" s="6" t="s">
        <v>591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:142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7</v>
      </c>
      <c r="O15" s="70" t="s">
        <v>55</v>
      </c>
      <c r="P15" s="73">
        <v>4864913</v>
      </c>
      <c r="Q15" s="30">
        <v>0</v>
      </c>
      <c r="R15" s="65" t="s">
        <v>685</v>
      </c>
      <c r="S15" s="60" t="s">
        <v>725</v>
      </c>
      <c r="T15" s="65">
        <v>1000</v>
      </c>
      <c r="U15" s="30">
        <v>201591</v>
      </c>
      <c r="V15" s="30">
        <v>190494</v>
      </c>
      <c r="W15" s="65">
        <f>U15-V15</f>
        <v>11097</v>
      </c>
      <c r="X15" s="65">
        <f>T15*W15</f>
        <v>11097000</v>
      </c>
      <c r="Y15" s="97">
        <f>IF(S15="Kvarh(Lag)",X15/1000000,X15/1000)</f>
        <v>11.097</v>
      </c>
      <c r="Z15" s="233"/>
      <c r="AA15" s="80" t="s">
        <v>55</v>
      </c>
      <c r="AB15" s="65">
        <f>BH15</f>
        <v>212532</v>
      </c>
      <c r="AC15" s="65">
        <v>195553</v>
      </c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80"/>
      <c r="AQ15" s="80"/>
      <c r="AR15" s="80"/>
      <c r="AS15" s="80"/>
      <c r="AT15" s="65"/>
      <c r="AU15" s="65"/>
      <c r="AV15" s="65"/>
      <c r="AW15" s="65"/>
      <c r="AX15" s="156"/>
      <c r="AY15" s="156"/>
      <c r="AZ15" s="156"/>
      <c r="BA15" s="65"/>
      <c r="BB15" s="65"/>
      <c r="BC15" s="65"/>
      <c r="BD15" s="65"/>
      <c r="BE15" s="65"/>
      <c r="BF15" s="65"/>
      <c r="BG15" s="65"/>
      <c r="BH15" s="65">
        <v>212532</v>
      </c>
      <c r="BI15" s="4"/>
      <c r="BJ15" s="4" t="s">
        <v>55</v>
      </c>
      <c r="BK15" s="6" t="s">
        <v>659</v>
      </c>
      <c r="BL15" s="4">
        <v>0</v>
      </c>
      <c r="BM15" s="4" t="s">
        <v>167</v>
      </c>
      <c r="BN15" s="4" t="s">
        <v>143</v>
      </c>
      <c r="BO15" s="4">
        <v>33</v>
      </c>
      <c r="BP15" s="4">
        <v>33</v>
      </c>
      <c r="BQ15" s="4">
        <v>2000</v>
      </c>
      <c r="BR15" s="4">
        <v>2000</v>
      </c>
      <c r="BS15" s="4">
        <v>1</v>
      </c>
      <c r="BT15" s="4">
        <v>1</v>
      </c>
      <c r="BU15" s="3">
        <f>(BP15/BO15)*(BR15/BQ15)</f>
        <v>1</v>
      </c>
      <c r="BV15" s="3">
        <f>BS15*BT15*BU15</f>
        <v>1</v>
      </c>
      <c r="BW15" s="14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4:142" s="15" customFormat="1" ht="10.5" customHeight="1">
      <c r="N16" s="30">
        <v>8</v>
      </c>
      <c r="O16" s="70" t="s">
        <v>62</v>
      </c>
      <c r="P16" s="73">
        <v>4864840</v>
      </c>
      <c r="Q16" s="30">
        <v>0</v>
      </c>
      <c r="R16" s="65" t="s">
        <v>685</v>
      </c>
      <c r="S16" s="60" t="s">
        <v>725</v>
      </c>
      <c r="T16" s="65">
        <v>-1000</v>
      </c>
      <c r="U16" s="30">
        <v>35297</v>
      </c>
      <c r="V16" s="30">
        <v>34491</v>
      </c>
      <c r="W16" s="65">
        <f>U16-V16</f>
        <v>806</v>
      </c>
      <c r="X16" s="65">
        <f>T16*W16</f>
        <v>-806000</v>
      </c>
      <c r="Y16" s="97">
        <f>IF(S16="Kvarh(Lag)",X16/1000000,X16/1000)</f>
        <v>-0.806</v>
      </c>
      <c r="Z16" s="181"/>
      <c r="AA16" s="2" t="s">
        <v>62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491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9</v>
      </c>
      <c r="O17" s="70" t="s">
        <v>63</v>
      </c>
      <c r="P17" s="73">
        <v>4864841</v>
      </c>
      <c r="Q17" s="30">
        <v>0</v>
      </c>
      <c r="R17" s="65" t="s">
        <v>685</v>
      </c>
      <c r="S17" s="60" t="s">
        <v>725</v>
      </c>
      <c r="T17" s="65">
        <v>-1000</v>
      </c>
      <c r="U17" s="30">
        <v>58952</v>
      </c>
      <c r="V17" s="30">
        <v>57188</v>
      </c>
      <c r="W17" s="65">
        <f>U17-V17</f>
        <v>1764</v>
      </c>
      <c r="X17" s="65">
        <f>T17*W17</f>
        <v>-1764000</v>
      </c>
      <c r="Y17" s="97">
        <f>IF(S17="Kvarh(Lag)",X17/1000000,X17/1000)</f>
        <v>-1.764</v>
      </c>
      <c r="Z17" s="144"/>
      <c r="AA17" s="2" t="s">
        <v>63</v>
      </c>
      <c r="AB17" s="65" t="e">
        <f>BH17</f>
        <v>#REF!</v>
      </c>
      <c r="AC17" s="62" t="e">
        <f>BYPL!#REF!</f>
        <v>#REF!</v>
      </c>
      <c r="AD17" s="61" t="e">
        <f>BYPL!#REF!</f>
        <v>#REF!</v>
      </c>
      <c r="AE17" s="61" t="e">
        <f>BYPL!#REF!</f>
        <v>#REF!</v>
      </c>
      <c r="AF17" s="61" t="e">
        <f>BYPL!#REF!</f>
        <v>#REF!</v>
      </c>
      <c r="AG17" s="61" t="e">
        <f>BYPL!#REF!</f>
        <v>#REF!</v>
      </c>
      <c r="AH17" s="61" t="e">
        <f>BYPL!#REF!</f>
        <v>#REF!</v>
      </c>
      <c r="AI17" s="61" t="e">
        <f>BYPL!#REF!</f>
        <v>#REF!</v>
      </c>
      <c r="AJ17" s="61" t="e">
        <f>BYPL!#REF!</f>
        <v>#REF!</v>
      </c>
      <c r="AK17" s="61" t="e">
        <f>BYPL!#REF!</f>
        <v>#REF!</v>
      </c>
      <c r="AL17" s="61" t="e">
        <f>BYPL!#REF!</f>
        <v>#REF!</v>
      </c>
      <c r="AM17" s="61" t="e">
        <f>BYPL!#REF!</f>
        <v>#REF!</v>
      </c>
      <c r="AN17" s="61" t="e">
        <f>BYPL!#REF!</f>
        <v>#REF!</v>
      </c>
      <c r="AO17" s="61" t="e">
        <f>BYPL!#REF!</f>
        <v>#REF!</v>
      </c>
      <c r="AP17" s="61" t="e">
        <f>BYPL!#REF!</f>
        <v>#REF!</v>
      </c>
      <c r="AQ17" s="61" t="e">
        <f>BYPL!#REF!</f>
        <v>#REF!</v>
      </c>
      <c r="AR17" s="61" t="e">
        <f>BYPL!#REF!</f>
        <v>#REF!</v>
      </c>
      <c r="AS17" s="61" t="e">
        <f>BYPL!#REF!</f>
        <v>#REF!</v>
      </c>
      <c r="AT17" s="61" t="e">
        <f>BYPL!#REF!</f>
        <v>#REF!</v>
      </c>
      <c r="AU17" s="61" t="e">
        <f>BYPL!#REF!</f>
        <v>#REF!</v>
      </c>
      <c r="AV17" s="61" t="e">
        <f>BYPL!#REF!</f>
        <v>#REF!</v>
      </c>
      <c r="AW17" s="61" t="e">
        <f>BYPL!#REF!</f>
        <v>#REF!</v>
      </c>
      <c r="AX17" s="61" t="e">
        <f>BYPL!#REF!</f>
        <v>#REF!</v>
      </c>
      <c r="AY17" s="61" t="e">
        <f>BYPL!#REF!</f>
        <v>#REF!</v>
      </c>
      <c r="AZ17" s="61" t="e">
        <f>BYPL!#REF!</f>
        <v>#REF!</v>
      </c>
      <c r="BA17" s="61" t="e">
        <f>BYPL!#REF!</f>
        <v>#REF!</v>
      </c>
      <c r="BB17" s="61" t="e">
        <f>BYPL!#REF!</f>
        <v>#REF!</v>
      </c>
      <c r="BC17" s="61" t="e">
        <f>BYPL!#REF!</f>
        <v>#REF!</v>
      </c>
      <c r="BD17" s="61" t="e">
        <f>BYPL!#REF!</f>
        <v>#REF!</v>
      </c>
      <c r="BE17" s="61" t="e">
        <f>BYPL!#REF!</f>
        <v>#REF!</v>
      </c>
      <c r="BF17" s="61" t="e">
        <f>BYPL!#REF!</f>
        <v>#REF!</v>
      </c>
      <c r="BG17" s="61" t="e">
        <f>BYPL!#REF!</f>
        <v>#REF!</v>
      </c>
      <c r="BH17" s="61" t="e">
        <f>BYPL!#REF!</f>
        <v>#REF!</v>
      </c>
      <c r="BI17" s="65"/>
      <c r="BJ17" s="65" t="s">
        <v>492</v>
      </c>
      <c r="BK17" s="73" t="e">
        <f>BYPL!#REF!</f>
        <v>#REF!</v>
      </c>
      <c r="BL17" s="65" t="e">
        <f>BYPL!#REF!</f>
        <v>#REF!</v>
      </c>
      <c r="BM17" s="65" t="e">
        <f>BYPL!#REF!</f>
        <v>#REF!</v>
      </c>
      <c r="BN17" s="65" t="e">
        <f>BYPL!#REF!</f>
        <v>#REF!</v>
      </c>
      <c r="BO17" s="65" t="e">
        <f>BYPL!#REF!</f>
        <v>#REF!</v>
      </c>
      <c r="BP17" s="65" t="e">
        <f>BYPL!#REF!</f>
        <v>#REF!</v>
      </c>
      <c r="BQ17" s="65" t="e">
        <f>BYPL!#REF!</f>
        <v>#REF!</v>
      </c>
      <c r="BR17" s="65" t="e">
        <f>BYPL!#REF!</f>
        <v>#REF!</v>
      </c>
      <c r="BS17" s="65" t="e">
        <f>BYPL!#REF!</f>
        <v>#REF!</v>
      </c>
      <c r="BT17" s="65" t="e">
        <f>BYPL!#REF!</f>
        <v>#REF!</v>
      </c>
      <c r="BU17" s="30" t="e">
        <f>BYPL!#REF!</f>
        <v>#REF!</v>
      </c>
      <c r="BV17" s="30" t="e">
        <f>BYPL!#REF!</f>
        <v>#REF!</v>
      </c>
      <c r="BW17" s="30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15" customFormat="1" ht="18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/>
      <c r="O18" s="104" t="s">
        <v>65</v>
      </c>
      <c r="P18" s="73"/>
      <c r="Q18" s="30"/>
      <c r="R18" s="30"/>
      <c r="S18" s="30"/>
      <c r="T18" s="65"/>
      <c r="U18" s="30"/>
      <c r="V18" s="30"/>
      <c r="W18" s="65"/>
      <c r="X18" s="65"/>
      <c r="Y18" s="71"/>
      <c r="Z18" s="131"/>
      <c r="AA18" s="7" t="s">
        <v>65</v>
      </c>
      <c r="AB18" s="73"/>
      <c r="AC18" s="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"/>
      <c r="AQ18" s="2"/>
      <c r="AR18" s="2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2" t="s">
        <v>65</v>
      </c>
      <c r="BK18" s="6"/>
      <c r="BL18" s="4"/>
      <c r="BM18" s="4"/>
      <c r="BN18" s="4"/>
      <c r="BO18" s="4"/>
      <c r="BP18" s="4"/>
      <c r="BQ18" s="4"/>
      <c r="BR18" s="4"/>
      <c r="BS18" s="4"/>
      <c r="BT18" s="4"/>
      <c r="BU18" s="3"/>
      <c r="BV18" s="3"/>
      <c r="BW18" s="140"/>
      <c r="BX18" s="4"/>
      <c r="BY18" s="12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F18" s="7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</row>
    <row r="19" spans="1:142" s="4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10</v>
      </c>
      <c r="O19" s="70" t="s">
        <v>54</v>
      </c>
      <c r="P19" s="73">
        <v>4864982</v>
      </c>
      <c r="Q19" s="30">
        <v>0</v>
      </c>
      <c r="R19" s="65" t="s">
        <v>167</v>
      </c>
      <c r="S19" s="60" t="s">
        <v>725</v>
      </c>
      <c r="T19" s="65">
        <v>1000</v>
      </c>
      <c r="U19" s="30">
        <v>13954</v>
      </c>
      <c r="V19" s="30">
        <v>13215</v>
      </c>
      <c r="W19" s="65">
        <f>U19-V19</f>
        <v>739</v>
      </c>
      <c r="X19" s="65">
        <f>T19*W19</f>
        <v>739000</v>
      </c>
      <c r="Y19" s="97">
        <f>IF(S19="Kvarh(Lag)",X19/1000000,X19/1000)</f>
        <v>0.739</v>
      </c>
      <c r="Z19" s="181"/>
      <c r="AA19" s="80" t="s">
        <v>54</v>
      </c>
      <c r="AB19" s="65">
        <f>BH19</f>
        <v>1562273</v>
      </c>
      <c r="AC19" s="65">
        <v>1529445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1562273</v>
      </c>
      <c r="BI19" s="65"/>
      <c r="BJ19" s="65" t="s">
        <v>54</v>
      </c>
      <c r="BK19" s="73" t="s">
        <v>339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11</v>
      </c>
      <c r="O20" s="70" t="s">
        <v>55</v>
      </c>
      <c r="P20" s="73">
        <v>4864983</v>
      </c>
      <c r="Q20" s="30">
        <v>0</v>
      </c>
      <c r="R20" s="65" t="s">
        <v>167</v>
      </c>
      <c r="S20" s="60" t="s">
        <v>725</v>
      </c>
      <c r="T20" s="65">
        <v>1000</v>
      </c>
      <c r="U20" s="30">
        <v>14972</v>
      </c>
      <c r="V20" s="30">
        <v>14167</v>
      </c>
      <c r="W20" s="65">
        <f>U20-V20</f>
        <v>805</v>
      </c>
      <c r="X20" s="65">
        <f>T20*W20</f>
        <v>805000</v>
      </c>
      <c r="Y20" s="97">
        <f>IF(S20="Kvarh(Lag)",X20/1000000,X20/1000)</f>
        <v>0.805</v>
      </c>
      <c r="Z20" s="181"/>
      <c r="AA20" s="80" t="s">
        <v>55</v>
      </c>
      <c r="AB20" s="65">
        <f>BH20</f>
        <v>1558917</v>
      </c>
      <c r="AC20" s="65">
        <v>1526050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1558917</v>
      </c>
      <c r="BI20" s="65"/>
      <c r="BJ20" s="65" t="s">
        <v>55</v>
      </c>
      <c r="BK20" s="73" t="s">
        <v>340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1000</v>
      </c>
      <c r="BS20" s="65">
        <v>1</v>
      </c>
      <c r="BT20" s="65">
        <v>1</v>
      </c>
      <c r="BU20" s="30">
        <f>(BP20/BO20)*(BR20/BQ20)</f>
        <v>1</v>
      </c>
      <c r="BV20" s="30">
        <f>BS20*BT20*BU20</f>
        <v>1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45" customFormat="1" ht="9.75" customHeight="1" thickTop="1">
      <c r="A21" s="351"/>
      <c r="B21" s="352" t="s">
        <v>772</v>
      </c>
      <c r="C21" s="353"/>
      <c r="D21" s="353"/>
      <c r="E21" s="353"/>
      <c r="F21" s="353"/>
      <c r="G21" s="353"/>
      <c r="H21" s="353"/>
      <c r="I21" s="353"/>
      <c r="J21" s="354"/>
      <c r="K21" s="354"/>
      <c r="L21" s="354"/>
      <c r="M21" s="355"/>
      <c r="N21" s="30">
        <v>12</v>
      </c>
      <c r="O21" s="70" t="s">
        <v>696</v>
      </c>
      <c r="P21" s="73">
        <v>4864953</v>
      </c>
      <c r="Q21" s="30">
        <v>0</v>
      </c>
      <c r="R21" s="65" t="s">
        <v>167</v>
      </c>
      <c r="S21" s="60" t="s">
        <v>725</v>
      </c>
      <c r="T21" s="65">
        <v>1000</v>
      </c>
      <c r="U21" s="30">
        <v>31170</v>
      </c>
      <c r="V21" s="30">
        <v>30073</v>
      </c>
      <c r="W21" s="65">
        <f>U21-V21</f>
        <v>1097</v>
      </c>
      <c r="X21" s="65">
        <f>T21*W21</f>
        <v>1097000</v>
      </c>
      <c r="Y21" s="97">
        <f>IF(S21="Kvarh(Lag)",X21/1000000,X21/1000)</f>
        <v>1.097</v>
      </c>
      <c r="Z21" s="181"/>
      <c r="AA21" s="80" t="s">
        <v>59</v>
      </c>
      <c r="AB21" s="65">
        <f>BH21</f>
        <v>1195899</v>
      </c>
      <c r="AC21" s="65">
        <v>1164254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>
        <v>1195899</v>
      </c>
      <c r="BI21" s="65"/>
      <c r="BJ21" s="65" t="s">
        <v>59</v>
      </c>
      <c r="BK21" s="73" t="s">
        <v>563</v>
      </c>
      <c r="BL21" s="65">
        <v>0</v>
      </c>
      <c r="BM21" s="65" t="s">
        <v>167</v>
      </c>
      <c r="BN21" s="65" t="s">
        <v>143</v>
      </c>
      <c r="BO21" s="65">
        <v>66</v>
      </c>
      <c r="BP21" s="65">
        <v>66</v>
      </c>
      <c r="BQ21" s="65">
        <v>1000</v>
      </c>
      <c r="BR21" s="65">
        <v>800</v>
      </c>
      <c r="BS21" s="65">
        <v>1</v>
      </c>
      <c r="BT21" s="65">
        <v>1</v>
      </c>
      <c r="BU21" s="30">
        <f>(BP21/BO21)*(BR21/BQ21)</f>
        <v>0.8</v>
      </c>
      <c r="BV21" s="30">
        <f>BS21*BT21*BU21</f>
        <v>0.8</v>
      </c>
      <c r="BW21" s="70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</row>
    <row r="22" spans="1:142" s="15" customFormat="1" ht="9.75" customHeight="1">
      <c r="A22" s="356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13</v>
      </c>
      <c r="O22" s="70" t="s">
        <v>697</v>
      </c>
      <c r="P22" s="73">
        <v>4864984</v>
      </c>
      <c r="Q22" s="30">
        <v>0</v>
      </c>
      <c r="R22" s="65" t="s">
        <v>167</v>
      </c>
      <c r="S22" s="60" t="s">
        <v>725</v>
      </c>
      <c r="T22" s="65">
        <v>1000</v>
      </c>
      <c r="U22" s="30">
        <v>43342</v>
      </c>
      <c r="V22" s="30">
        <v>41666</v>
      </c>
      <c r="W22" s="65">
        <f>U22-V22</f>
        <v>1676</v>
      </c>
      <c r="X22" s="65">
        <f>T22*W22</f>
        <v>1676000</v>
      </c>
      <c r="Y22" s="97">
        <f>IF(S22="Kvarh(Lag)",X22/1000000,X22/1000)</f>
        <v>1.676</v>
      </c>
      <c r="Z22" s="181"/>
      <c r="AA22" s="2" t="s">
        <v>190</v>
      </c>
      <c r="AB22" s="65">
        <f>BH22</f>
        <v>231001</v>
      </c>
      <c r="AC22" s="65">
        <v>207235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80"/>
      <c r="AQ22" s="80"/>
      <c r="AR22" s="80"/>
      <c r="AS22" s="80"/>
      <c r="AT22" s="65"/>
      <c r="AU22" s="65"/>
      <c r="AV22" s="65"/>
      <c r="AW22" s="65"/>
      <c r="AX22" s="65"/>
      <c r="AY22" s="65"/>
      <c r="AZ22" s="65"/>
      <c r="BA22" s="156"/>
      <c r="BB22" s="156"/>
      <c r="BC22" s="156"/>
      <c r="BD22" s="156"/>
      <c r="BE22" s="156"/>
      <c r="BF22" s="156"/>
      <c r="BG22" s="156"/>
      <c r="BH22" s="156">
        <v>231001</v>
      </c>
      <c r="BI22" s="4"/>
      <c r="BJ22" s="4" t="s">
        <v>190</v>
      </c>
      <c r="BK22" s="6" t="s">
        <v>663</v>
      </c>
      <c r="BL22" s="4">
        <v>0</v>
      </c>
      <c r="BM22" s="4" t="s">
        <v>167</v>
      </c>
      <c r="BN22" s="4" t="s">
        <v>143</v>
      </c>
      <c r="BO22" s="4">
        <v>66</v>
      </c>
      <c r="BP22" s="4">
        <v>66</v>
      </c>
      <c r="BQ22" s="4">
        <v>1000</v>
      </c>
      <c r="BR22" s="4">
        <v>1000</v>
      </c>
      <c r="BS22" s="4">
        <v>1</v>
      </c>
      <c r="BT22" s="4">
        <v>1</v>
      </c>
      <c r="BU22" s="3">
        <f>(BP22/BO22)*(BR22/BQ22)</f>
        <v>1</v>
      </c>
      <c r="BV22" s="3">
        <f>BS22*BT22*BU22</f>
        <v>1</v>
      </c>
      <c r="BW22" s="140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6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104" t="s">
        <v>66</v>
      </c>
      <c r="P23" s="73"/>
      <c r="Q23" s="30"/>
      <c r="R23" s="30"/>
      <c r="S23" s="30"/>
      <c r="T23" s="65"/>
      <c r="U23" s="30"/>
      <c r="V23" s="30"/>
      <c r="W23" s="65"/>
      <c r="X23" s="65"/>
      <c r="Y23" s="71"/>
      <c r="Z23" s="179"/>
      <c r="AA23" s="7" t="s">
        <v>66</v>
      </c>
      <c r="AB23" s="65"/>
      <c r="AC23" s="7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156"/>
      <c r="BB23" s="156"/>
      <c r="BC23" s="156"/>
      <c r="BD23" s="156"/>
      <c r="BE23" s="156"/>
      <c r="BF23" s="156"/>
      <c r="BG23" s="156"/>
      <c r="BH23" s="156"/>
      <c r="BI23" s="4"/>
      <c r="BJ23" s="12" t="s">
        <v>66</v>
      </c>
      <c r="BK23" s="6"/>
      <c r="BL23" s="4"/>
      <c r="BM23" s="4"/>
      <c r="BN23" s="4"/>
      <c r="BO23" s="4"/>
      <c r="BP23" s="4"/>
      <c r="BQ23" s="4"/>
      <c r="BR23" s="4"/>
      <c r="BS23" s="4"/>
      <c r="BT23" s="4"/>
      <c r="BU23" s="3"/>
      <c r="BV23" s="3"/>
      <c r="BW23" s="140"/>
      <c r="BX23" s="4"/>
      <c r="BY23" s="12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F23" s="7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357"/>
      <c r="B24" s="257"/>
      <c r="C24" s="257"/>
      <c r="D24" s="257"/>
      <c r="E24" s="257"/>
      <c r="F24" s="257"/>
      <c r="G24" s="257"/>
      <c r="H24" s="257"/>
      <c r="I24" s="358"/>
      <c r="J24" s="359"/>
      <c r="K24" s="359"/>
      <c r="L24" s="359"/>
      <c r="M24" s="360"/>
      <c r="N24" s="30">
        <v>14</v>
      </c>
      <c r="O24" s="70" t="s">
        <v>54</v>
      </c>
      <c r="P24" s="73">
        <v>4864939</v>
      </c>
      <c r="Q24" s="30">
        <v>0</v>
      </c>
      <c r="R24" s="65" t="s">
        <v>698</v>
      </c>
      <c r="S24" s="60" t="s">
        <v>725</v>
      </c>
      <c r="T24" s="65">
        <v>1000</v>
      </c>
      <c r="U24" s="30">
        <v>17214</v>
      </c>
      <c r="V24" s="30">
        <v>16842</v>
      </c>
      <c r="W24" s="65">
        <f>U24-V24</f>
        <v>372</v>
      </c>
      <c r="X24" s="65">
        <f>T24*W24</f>
        <v>372000</v>
      </c>
      <c r="Y24" s="97">
        <f>IF(S24="Kvarh(Lag)",X24/1000000,X24/1000)</f>
        <v>0.372</v>
      </c>
      <c r="Z24" s="181"/>
      <c r="AA24" s="2" t="s">
        <v>54</v>
      </c>
      <c r="AB24" s="65">
        <f>BH24</f>
        <v>1538270</v>
      </c>
      <c r="AC24" s="65">
        <v>1507129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2"/>
      <c r="AQ24" s="2"/>
      <c r="AR24" s="2"/>
      <c r="AS24" s="4"/>
      <c r="AT24" s="4"/>
      <c r="AU24" s="4"/>
      <c r="AV24" s="4"/>
      <c r="AW24" s="4"/>
      <c r="AX24" s="4"/>
      <c r="AY24" s="4"/>
      <c r="AZ24" s="156"/>
      <c r="BA24" s="156"/>
      <c r="BB24" s="156"/>
      <c r="BC24" s="156"/>
      <c r="BD24" s="156"/>
      <c r="BE24" s="156"/>
      <c r="BF24" s="156"/>
      <c r="BG24" s="156"/>
      <c r="BH24" s="156">
        <v>1538270</v>
      </c>
      <c r="BI24" s="4"/>
      <c r="BJ24" s="4" t="s">
        <v>54</v>
      </c>
      <c r="BK24" s="6" t="s">
        <v>341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70" t="s">
        <v>413</v>
      </c>
      <c r="P25" s="73">
        <v>4864940</v>
      </c>
      <c r="Q25" s="30">
        <v>0</v>
      </c>
      <c r="R25" s="65" t="s">
        <v>685</v>
      </c>
      <c r="S25" s="60" t="s">
        <v>725</v>
      </c>
      <c r="T25" s="65">
        <v>1000</v>
      </c>
      <c r="U25" s="30">
        <v>27842</v>
      </c>
      <c r="V25" s="30">
        <v>26417</v>
      </c>
      <c r="W25" s="65">
        <f>U25-V25</f>
        <v>1425</v>
      </c>
      <c r="X25" s="65">
        <f>T25*W25</f>
        <v>1425000</v>
      </c>
      <c r="Y25" s="97">
        <f>IF(S25="Kvarh(Lag)",X25/1000000,X25/1000)</f>
        <v>1.425</v>
      </c>
      <c r="Z25" s="181"/>
      <c r="AA25" s="2" t="s">
        <v>55</v>
      </c>
      <c r="AB25" s="65">
        <f>BH25</f>
        <v>1586693</v>
      </c>
      <c r="AC25" s="65">
        <v>1552795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80"/>
      <c r="AQ25" s="80"/>
      <c r="AR25" s="80"/>
      <c r="AS25" s="65"/>
      <c r="AT25" s="65"/>
      <c r="AU25" s="65"/>
      <c r="AV25" s="65"/>
      <c r="AW25" s="65"/>
      <c r="AX25" s="65"/>
      <c r="AY25" s="65"/>
      <c r="AZ25" s="156"/>
      <c r="BA25" s="156"/>
      <c r="BB25" s="156"/>
      <c r="BC25" s="156"/>
      <c r="BD25" s="156"/>
      <c r="BE25" s="156"/>
      <c r="BF25" s="156"/>
      <c r="BG25" s="156"/>
      <c r="BH25" s="156">
        <v>1586693</v>
      </c>
      <c r="BI25" s="4"/>
      <c r="BJ25" s="4" t="s">
        <v>413</v>
      </c>
      <c r="BK25" s="6" t="s">
        <v>414</v>
      </c>
      <c r="BL25" s="4">
        <v>0</v>
      </c>
      <c r="BM25" s="4" t="s">
        <v>167</v>
      </c>
      <c r="BN25" s="4" t="s">
        <v>143</v>
      </c>
      <c r="BO25" s="4">
        <v>33</v>
      </c>
      <c r="BP25" s="4">
        <v>33</v>
      </c>
      <c r="BQ25" s="4">
        <v>2000</v>
      </c>
      <c r="BR25" s="4">
        <v>2000</v>
      </c>
      <c r="BS25" s="4">
        <v>1</v>
      </c>
      <c r="BT25" s="4">
        <v>1</v>
      </c>
      <c r="BU25" s="3">
        <f>(BP25/BO25)*(BR25/BQ25)</f>
        <v>1</v>
      </c>
      <c r="BV25" s="3">
        <f>BS25*BT25*BU25</f>
        <v>1</v>
      </c>
      <c r="BW25" s="140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7"/>
      <c r="B26" s="257"/>
      <c r="C26" s="257"/>
      <c r="D26" s="257"/>
      <c r="E26" s="257"/>
      <c r="F26" s="257"/>
      <c r="G26" s="257"/>
      <c r="H26" s="257"/>
      <c r="I26" s="358"/>
      <c r="J26" s="359"/>
      <c r="K26" s="359"/>
      <c r="L26" s="359"/>
      <c r="M26" s="360"/>
      <c r="N26" s="30"/>
      <c r="O26" s="104" t="s">
        <v>67</v>
      </c>
      <c r="P26" s="73"/>
      <c r="Q26" s="30"/>
      <c r="R26" s="30"/>
      <c r="S26" s="30"/>
      <c r="T26" s="65"/>
      <c r="U26" s="30"/>
      <c r="V26" s="30"/>
      <c r="W26" s="65"/>
      <c r="X26" s="65"/>
      <c r="Y26" s="71"/>
      <c r="Z26" s="179"/>
      <c r="AA26" s="7" t="s">
        <v>67</v>
      </c>
      <c r="AB26" s="65"/>
      <c r="AC26" s="7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7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6"/>
      <c r="BE26" s="156"/>
      <c r="BF26" s="156"/>
      <c r="BG26" s="156"/>
      <c r="BH26" s="156"/>
      <c r="BI26" s="4"/>
      <c r="BJ26" s="12" t="s">
        <v>67</v>
      </c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3"/>
      <c r="BW26" s="140"/>
      <c r="BX26" s="4"/>
      <c r="BY26" s="12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F26" s="7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357"/>
      <c r="B27" s="257"/>
      <c r="C27" s="257"/>
      <c r="D27" s="257"/>
      <c r="E27" s="257"/>
      <c r="F27" s="257"/>
      <c r="G27" s="257"/>
      <c r="H27" s="257"/>
      <c r="I27" s="358"/>
      <c r="J27" s="359"/>
      <c r="K27" s="359"/>
      <c r="L27" s="359"/>
      <c r="M27" s="360"/>
      <c r="N27" s="30">
        <v>16</v>
      </c>
      <c r="O27" s="70" t="s">
        <v>54</v>
      </c>
      <c r="P27" s="73">
        <v>4865034</v>
      </c>
      <c r="Q27" s="30">
        <v>0</v>
      </c>
      <c r="R27" s="65" t="s">
        <v>685</v>
      </c>
      <c r="S27" s="60" t="s">
        <v>725</v>
      </c>
      <c r="T27" s="65">
        <v>1000</v>
      </c>
      <c r="U27" s="30">
        <v>54684</v>
      </c>
      <c r="V27" s="30">
        <v>54684</v>
      </c>
      <c r="W27" s="65">
        <f>U27-V27</f>
        <v>0</v>
      </c>
      <c r="X27" s="65">
        <f>T27*W27</f>
        <v>0</v>
      </c>
      <c r="Y27" s="97">
        <f>IF(S27="Kvarh(Lag)",X27/1000000,X27/1000)</f>
        <v>0</v>
      </c>
      <c r="Z27" s="181"/>
      <c r="AA27" s="2" t="s">
        <v>54</v>
      </c>
      <c r="AB27" s="65">
        <f>BH27</f>
        <v>1760345</v>
      </c>
      <c r="AC27" s="65">
        <v>1727113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4"/>
      <c r="BE27" s="154"/>
      <c r="BF27" s="156"/>
      <c r="BG27" s="156"/>
      <c r="BH27" s="156">
        <v>1760345</v>
      </c>
      <c r="BI27" s="4"/>
      <c r="BJ27" s="4" t="s">
        <v>54</v>
      </c>
      <c r="BK27" s="6" t="s">
        <v>342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358"/>
      <c r="J28" s="68"/>
      <c r="K28" s="68"/>
      <c r="L28" s="68"/>
      <c r="M28" s="173"/>
      <c r="N28" s="30">
        <v>17</v>
      </c>
      <c r="O28" s="70" t="s">
        <v>55</v>
      </c>
      <c r="P28" s="73">
        <v>4865035</v>
      </c>
      <c r="Q28" s="30">
        <v>0</v>
      </c>
      <c r="R28" s="65" t="s">
        <v>685</v>
      </c>
      <c r="S28" s="60" t="s">
        <v>725</v>
      </c>
      <c r="T28" s="65">
        <v>1000</v>
      </c>
      <c r="U28" s="30">
        <v>58729</v>
      </c>
      <c r="V28" s="30">
        <v>58729</v>
      </c>
      <c r="W28" s="65">
        <f>U28-V28</f>
        <v>0</v>
      </c>
      <c r="X28" s="65">
        <f>T28*W28</f>
        <v>0</v>
      </c>
      <c r="Y28" s="97">
        <f>IF(S28="Kvarh(Lag)",X28/1000000,X28/1000)</f>
        <v>0</v>
      </c>
      <c r="Z28" s="181"/>
      <c r="AA28" s="2" t="s">
        <v>55</v>
      </c>
      <c r="AB28" s="65">
        <f>BH28</f>
        <v>1812692</v>
      </c>
      <c r="AC28" s="65">
        <v>1779243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156"/>
      <c r="BB28" s="156"/>
      <c r="BC28" s="156"/>
      <c r="BD28" s="156"/>
      <c r="BE28" s="156"/>
      <c r="BF28" s="156"/>
      <c r="BG28" s="156"/>
      <c r="BH28" s="156">
        <v>1812692</v>
      </c>
      <c r="BI28" s="4"/>
      <c r="BJ28" s="4" t="s">
        <v>55</v>
      </c>
      <c r="BK28" s="6" t="s">
        <v>343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>
        <v>18</v>
      </c>
      <c r="O29" s="70" t="s">
        <v>59</v>
      </c>
      <c r="P29" s="73">
        <v>4865036</v>
      </c>
      <c r="Q29" s="30">
        <v>0</v>
      </c>
      <c r="R29" s="65" t="s">
        <v>685</v>
      </c>
      <c r="S29" s="60" t="s">
        <v>725</v>
      </c>
      <c r="T29" s="65">
        <v>1000</v>
      </c>
      <c r="U29" s="30">
        <v>17481</v>
      </c>
      <c r="V29" s="30">
        <v>15229</v>
      </c>
      <c r="W29" s="65">
        <f>U29-V29</f>
        <v>2252</v>
      </c>
      <c r="X29" s="65">
        <f>T29*W29</f>
        <v>2252000</v>
      </c>
      <c r="Y29" s="97">
        <f>IF(S29="Kvarh(Lag)",X29/1000000,X29/1000)</f>
        <v>2.252</v>
      </c>
      <c r="Z29" s="181"/>
      <c r="AA29" s="2" t="s">
        <v>59</v>
      </c>
      <c r="AB29" s="65">
        <f>BH29</f>
        <v>1187240</v>
      </c>
      <c r="AC29" s="65">
        <v>1165078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>
        <v>1187240</v>
      </c>
      <c r="BI29" s="4"/>
      <c r="BJ29" s="4" t="s">
        <v>59</v>
      </c>
      <c r="BK29" s="6" t="s">
        <v>344</v>
      </c>
      <c r="BL29" s="4">
        <v>0</v>
      </c>
      <c r="BM29" s="4" t="s">
        <v>167</v>
      </c>
      <c r="BN29" s="4" t="s">
        <v>143</v>
      </c>
      <c r="BO29" s="4">
        <v>66</v>
      </c>
      <c r="BP29" s="4">
        <v>66</v>
      </c>
      <c r="BQ29" s="4">
        <v>1000</v>
      </c>
      <c r="BR29" s="4">
        <v>1000</v>
      </c>
      <c r="BS29" s="4">
        <v>1</v>
      </c>
      <c r="BT29" s="4">
        <v>1</v>
      </c>
      <c r="BU29" s="3">
        <f>(BP29/BO29)*(BR29/BQ29)</f>
        <v>1</v>
      </c>
      <c r="BV29" s="3">
        <f>BS29*BT29*BU29</f>
        <v>1</v>
      </c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61" t="s">
        <v>197</v>
      </c>
      <c r="B31" s="362" t="s">
        <v>773</v>
      </c>
      <c r="C31" s="362"/>
      <c r="D31" s="362"/>
      <c r="E31" s="358"/>
      <c r="F31" s="358"/>
      <c r="G31" s="363">
        <f>$Y$77</f>
        <v>73.49420551416671</v>
      </c>
      <c r="H31" s="358" t="s">
        <v>774</v>
      </c>
      <c r="I31" s="284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685</v>
      </c>
      <c r="S31" s="60" t="s">
        <v>725</v>
      </c>
      <c r="T31" s="65">
        <v>1000</v>
      </c>
      <c r="U31" s="30">
        <v>41880</v>
      </c>
      <c r="V31" s="30">
        <v>39591</v>
      </c>
      <c r="W31" s="65">
        <f>U31-V31</f>
        <v>2289</v>
      </c>
      <c r="X31" s="65">
        <f>T31*W31</f>
        <v>2289000</v>
      </c>
      <c r="Y31" s="97">
        <f>IF(S31="Kvarh(Lag)",X31/1000000,X31/1000)</f>
        <v>2.289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4"/>
      <c r="B32" s="365"/>
      <c r="C32" s="365"/>
      <c r="D32" s="365"/>
      <c r="E32" s="284"/>
      <c r="F32" s="284"/>
      <c r="G32" s="366"/>
      <c r="H32" s="284"/>
      <c r="I32" s="367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685</v>
      </c>
      <c r="S32" s="60" t="s">
        <v>725</v>
      </c>
      <c r="T32" s="65">
        <v>1000</v>
      </c>
      <c r="U32" s="30">
        <v>37371</v>
      </c>
      <c r="V32" s="30">
        <v>35162</v>
      </c>
      <c r="W32" s="65">
        <f>U32-V32</f>
        <v>2209</v>
      </c>
      <c r="X32" s="65">
        <f>T32*W32</f>
        <v>2209000</v>
      </c>
      <c r="Y32" s="97">
        <f>IF(S32="Kvarh(Lag)",X32/1000000,X32/1000)</f>
        <v>2.209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8" t="s">
        <v>748</v>
      </c>
      <c r="B33" s="369" t="s">
        <v>775</v>
      </c>
      <c r="C33" s="369"/>
      <c r="D33" s="370"/>
      <c r="E33" s="284"/>
      <c r="F33" s="284"/>
      <c r="G33" s="371">
        <f>'STEPPED UP BY GENCO'!$I$60*-1</f>
        <v>-11.0386010205</v>
      </c>
      <c r="H33" s="358" t="s">
        <v>774</v>
      </c>
      <c r="I33" s="367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685</v>
      </c>
      <c r="S33" s="60" t="s">
        <v>725</v>
      </c>
      <c r="T33" s="65">
        <v>100</v>
      </c>
      <c r="U33" s="30">
        <v>168603</v>
      </c>
      <c r="V33" s="30">
        <v>167082</v>
      </c>
      <c r="W33" s="65">
        <f>U33-V33</f>
        <v>1521</v>
      </c>
      <c r="X33" s="65">
        <f>T33*W33</f>
        <v>152100</v>
      </c>
      <c r="Y33" s="97">
        <f>IF(S33="Kvarh(Lag)",X33/1000000,X33/1000)</f>
        <v>0.1521</v>
      </c>
      <c r="Z33" s="181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8"/>
      <c r="B34" s="372"/>
      <c r="C34" s="372"/>
      <c r="D34" s="372"/>
      <c r="E34" s="284"/>
      <c r="F34" s="284"/>
      <c r="G34" s="366"/>
      <c r="H34" s="284"/>
      <c r="I34" s="284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685</v>
      </c>
      <c r="S34" s="60" t="s">
        <v>725</v>
      </c>
      <c r="T34" s="65">
        <v>100</v>
      </c>
      <c r="U34" s="30">
        <v>259741</v>
      </c>
      <c r="V34" s="30">
        <v>250912</v>
      </c>
      <c r="W34" s="65">
        <f>U34-V34</f>
        <v>8829</v>
      </c>
      <c r="X34" s="65">
        <f>T34*W34</f>
        <v>882900</v>
      </c>
      <c r="Y34" s="97">
        <f>IF(S34="Kvarh(Lag)",X34/1000000,X34/1000)</f>
        <v>0.8829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8"/>
      <c r="B35" s="373"/>
      <c r="C35" s="372"/>
      <c r="D35" s="372"/>
      <c r="E35" s="284"/>
      <c r="F35" s="284"/>
      <c r="G35" s="375"/>
      <c r="H35" s="284"/>
      <c r="I35" s="284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685</v>
      </c>
      <c r="S35" s="60" t="s">
        <v>725</v>
      </c>
      <c r="T35" s="65">
        <v>1000</v>
      </c>
      <c r="U35" s="30">
        <v>36609</v>
      </c>
      <c r="V35" s="30">
        <v>33775</v>
      </c>
      <c r="W35" s="65">
        <f>U35-V35</f>
        <v>2834</v>
      </c>
      <c r="X35" s="65">
        <f>T35*W35</f>
        <v>2834000</v>
      </c>
      <c r="Y35" s="97">
        <f>IF(S35="Kvarh(Lag)",X35/1000000,X35/1000)</f>
        <v>2.834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4"/>
      <c r="B36" s="362"/>
      <c r="C36" s="358"/>
      <c r="D36" s="358"/>
      <c r="E36" s="358"/>
      <c r="F36" s="358"/>
      <c r="G36" s="375"/>
      <c r="H36" s="358"/>
      <c r="I36" s="359"/>
      <c r="J36" s="359"/>
      <c r="K36" s="359"/>
      <c r="L36" s="359"/>
      <c r="M36" s="360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6"/>
      <c r="B37" s="369"/>
      <c r="C37" s="369"/>
      <c r="D37" s="377"/>
      <c r="E37" s="358"/>
      <c r="F37" s="358"/>
      <c r="G37" s="378"/>
      <c r="H37" s="358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685</v>
      </c>
      <c r="S37" s="60" t="s">
        <v>725</v>
      </c>
      <c r="T37" s="65">
        <v>50</v>
      </c>
      <c r="U37" s="30">
        <v>2223</v>
      </c>
      <c r="V37" s="30">
        <v>2217</v>
      </c>
      <c r="W37" s="65">
        <f>U37-V37</f>
        <v>6</v>
      </c>
      <c r="X37" s="65">
        <f>T37*W37</f>
        <v>300</v>
      </c>
      <c r="Y37" s="97">
        <f>IF(S37="Kvarh(Lag)",X37/1000000,X37/1000)</f>
        <v>0.0003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573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568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9"/>
      <c r="B38" s="362"/>
      <c r="C38" s="358"/>
      <c r="D38" s="358"/>
      <c r="E38" s="358"/>
      <c r="F38" s="358"/>
      <c r="G38" s="380"/>
      <c r="H38" s="358"/>
      <c r="I38" s="359"/>
      <c r="J38" s="359"/>
      <c r="K38" s="359"/>
      <c r="L38" s="359"/>
      <c r="M38" s="360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685</v>
      </c>
      <c r="S38" s="60" t="s">
        <v>725</v>
      </c>
      <c r="T38" s="65">
        <v>50</v>
      </c>
      <c r="U38" s="30">
        <v>162</v>
      </c>
      <c r="V38" s="30">
        <v>161</v>
      </c>
      <c r="W38" s="65">
        <f>U38-V38</f>
        <v>1</v>
      </c>
      <c r="X38" s="65">
        <f>T38*W38</f>
        <v>50</v>
      </c>
      <c r="Y38" s="97">
        <f>IF(S38="Kvarh(Lag)",X38/1000000,X38/1000)</f>
        <v>5E-05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574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568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81"/>
      <c r="B39" s="72"/>
      <c r="C39" s="72"/>
      <c r="D39" s="72"/>
      <c r="E39" s="72"/>
      <c r="F39" s="72"/>
      <c r="G39" s="382"/>
      <c r="H39" s="39"/>
      <c r="I39" s="68"/>
      <c r="J39" s="68"/>
      <c r="K39" s="68"/>
      <c r="L39" s="68"/>
      <c r="M39" s="173"/>
      <c r="N39" s="30">
        <v>26</v>
      </c>
      <c r="O39" s="70" t="s">
        <v>699</v>
      </c>
      <c r="P39" s="73">
        <v>4864889</v>
      </c>
      <c r="Q39" s="30" t="e">
        <v>#REF!</v>
      </c>
      <c r="R39" s="65" t="s">
        <v>685</v>
      </c>
      <c r="S39" s="60" t="s">
        <v>725</v>
      </c>
      <c r="T39" s="65">
        <v>1000</v>
      </c>
      <c r="U39" s="30">
        <v>6984</v>
      </c>
      <c r="V39" s="30">
        <v>6761</v>
      </c>
      <c r="W39" s="65">
        <f>U39-V39</f>
        <v>223</v>
      </c>
      <c r="X39" s="65">
        <f>T39*W39</f>
        <v>223000</v>
      </c>
      <c r="Y39" s="97">
        <f>IF(S39="Kvarh(Lag)",X39/1000000,X39/1000)</f>
        <v>0.223</v>
      </c>
      <c r="Z39" s="231"/>
      <c r="AA39" s="70" t="s">
        <v>557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557</v>
      </c>
      <c r="BK39" s="73" t="s">
        <v>558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40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9"/>
      <c r="C40" s="72"/>
      <c r="D40" s="72"/>
      <c r="E40" s="72"/>
      <c r="F40" s="257"/>
      <c r="G40" s="383"/>
      <c r="H40" s="362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685</v>
      </c>
      <c r="S40" s="60" t="s">
        <v>725</v>
      </c>
      <c r="T40" s="65">
        <v>100</v>
      </c>
      <c r="U40" s="30">
        <v>74893</v>
      </c>
      <c r="V40" s="30">
        <v>72830</v>
      </c>
      <c r="W40" s="65">
        <f>U40-V40</f>
        <v>2063</v>
      </c>
      <c r="X40" s="65">
        <f>T40*W40</f>
        <v>206300</v>
      </c>
      <c r="Y40" s="97">
        <f>IF(S40="Kvarh(Lag)",X40/1000000,X40/1000)</f>
        <v>0.2063</v>
      </c>
      <c r="Z40" s="231"/>
      <c r="AA40" s="70" t="s">
        <v>675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675</v>
      </c>
      <c r="BK40" s="73" t="s">
        <v>676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40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4"/>
      <c r="B41" s="72"/>
      <c r="C41" s="72"/>
      <c r="D41" s="72"/>
      <c r="E41" s="72"/>
      <c r="F41" s="72"/>
      <c r="G41" s="385"/>
      <c r="H41" s="257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9"/>
      <c r="B42" s="386"/>
      <c r="C42" s="372"/>
      <c r="D42" s="372"/>
      <c r="E42" s="358"/>
      <c r="F42" s="358"/>
      <c r="G42" s="387"/>
      <c r="H42" s="359"/>
      <c r="I42" s="388"/>
      <c r="J42" s="389"/>
      <c r="K42" s="359"/>
      <c r="L42" s="359"/>
      <c r="M42" s="360"/>
      <c r="N42" s="30">
        <v>27</v>
      </c>
      <c r="O42" s="70" t="s">
        <v>351</v>
      </c>
      <c r="P42" s="73">
        <v>4865054</v>
      </c>
      <c r="Q42" s="30">
        <v>0</v>
      </c>
      <c r="R42" s="65" t="s">
        <v>685</v>
      </c>
      <c r="S42" s="60" t="s">
        <v>725</v>
      </c>
      <c r="T42" s="65">
        <v>1000</v>
      </c>
      <c r="U42" s="30">
        <v>62385</v>
      </c>
      <c r="V42" s="30">
        <v>62385</v>
      </c>
      <c r="W42" s="65">
        <f>U42-V42</f>
        <v>0</v>
      </c>
      <c r="X42" s="65">
        <f>T42*W42</f>
        <v>0</v>
      </c>
      <c r="Y42" s="97">
        <f>IF(S42="Kvarh(Lag)",X42/1000000,X42/1000)</f>
        <v>0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619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620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9"/>
      <c r="B43" s="372"/>
      <c r="C43" s="372"/>
      <c r="D43" s="372"/>
      <c r="E43" s="138"/>
      <c r="F43" s="28"/>
      <c r="G43" s="385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685</v>
      </c>
      <c r="S43" s="60" t="s">
        <v>725</v>
      </c>
      <c r="T43" s="65">
        <v>1000</v>
      </c>
      <c r="U43" s="30">
        <v>68192</v>
      </c>
      <c r="V43" s="30">
        <v>64098</v>
      </c>
      <c r="W43" s="65">
        <f>U43-V43</f>
        <v>4094</v>
      </c>
      <c r="X43" s="65">
        <f>T43*W43</f>
        <v>4094000</v>
      </c>
      <c r="Y43" s="97">
        <f>IF(S43="Kvarh(Lag)",X43/1000000,X43/1000)</f>
        <v>4.094</v>
      </c>
      <c r="Z43" s="181"/>
      <c r="AA43" s="2" t="s">
        <v>552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552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90"/>
      <c r="B44" s="359"/>
      <c r="C44" s="359"/>
      <c r="D44" s="359"/>
      <c r="E44" s="359"/>
      <c r="F44" s="359"/>
      <c r="G44" s="191"/>
      <c r="H44" s="359"/>
      <c r="I44" s="359"/>
      <c r="J44" s="359"/>
      <c r="K44" s="359"/>
      <c r="L44" s="359"/>
      <c r="M44" s="360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91"/>
      <c r="B45" s="132"/>
      <c r="C45" s="132"/>
      <c r="D45" s="267"/>
      <c r="E45" s="267"/>
      <c r="F45" s="267"/>
      <c r="G45" s="267"/>
      <c r="H45" s="392"/>
      <c r="I45" s="267"/>
      <c r="J45" s="267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685</v>
      </c>
      <c r="S45" s="60" t="s">
        <v>725</v>
      </c>
      <c r="T45" s="65">
        <v>1000</v>
      </c>
      <c r="U45" s="30">
        <v>57537</v>
      </c>
      <c r="V45" s="30">
        <v>54487</v>
      </c>
      <c r="W45" s="65">
        <f>U45-V45</f>
        <v>3050</v>
      </c>
      <c r="X45" s="65">
        <f>T45*W45</f>
        <v>3050000</v>
      </c>
      <c r="Y45" s="97">
        <f>IF(S45="Kvarh(Lag)",X45/1000000,X45/1000)</f>
        <v>3.05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3"/>
      <c r="B46" s="132"/>
      <c r="C46" s="132"/>
      <c r="D46" s="132"/>
      <c r="E46" s="132"/>
      <c r="F46" s="132"/>
      <c r="G46" s="394"/>
      <c r="H46" s="394"/>
      <c r="I46" s="394"/>
      <c r="J46" s="394"/>
      <c r="K46" s="394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5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7"/>
      <c r="M47" s="360"/>
      <c r="N47" s="30">
        <v>30</v>
      </c>
      <c r="O47" s="70" t="s">
        <v>694</v>
      </c>
      <c r="P47" s="73">
        <v>4864954</v>
      </c>
      <c r="Q47" s="30">
        <v>0</v>
      </c>
      <c r="R47" s="65" t="s">
        <v>685</v>
      </c>
      <c r="S47" s="60" t="s">
        <v>725</v>
      </c>
      <c r="T47" s="65">
        <v>-1000</v>
      </c>
      <c r="U47" s="30">
        <v>20321</v>
      </c>
      <c r="V47" s="30">
        <v>19721</v>
      </c>
      <c r="W47" s="65">
        <f>U47-V47</f>
        <v>600</v>
      </c>
      <c r="X47" s="65">
        <f>T47*W47</f>
        <v>-600000</v>
      </c>
      <c r="Y47" s="97">
        <f>IF(S47="Kvarh(Lag)",X47/1000000,X47/1000)</f>
        <v>-0.6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8"/>
      <c r="B48" s="228"/>
      <c r="C48" s="228"/>
      <c r="D48" s="228"/>
      <c r="E48" s="228"/>
      <c r="F48" s="362" t="s">
        <v>294</v>
      </c>
      <c r="G48" s="363">
        <f>SUM(G31:G46)</f>
        <v>62.45560449366671</v>
      </c>
      <c r="H48" s="362" t="s">
        <v>774</v>
      </c>
      <c r="I48" s="228"/>
      <c r="J48" s="228"/>
      <c r="K48" s="228"/>
      <c r="L48" s="68"/>
      <c r="M48" s="173"/>
      <c r="N48" s="30">
        <v>31</v>
      </c>
      <c r="O48" s="70" t="s">
        <v>695</v>
      </c>
      <c r="P48" s="73">
        <v>4864955</v>
      </c>
      <c r="Q48" s="30">
        <v>0</v>
      </c>
      <c r="R48" s="65" t="s">
        <v>685</v>
      </c>
      <c r="S48" s="60" t="s">
        <v>725</v>
      </c>
      <c r="T48" s="65">
        <v>-1000</v>
      </c>
      <c r="U48" s="30">
        <v>22173</v>
      </c>
      <c r="V48" s="30">
        <v>21647</v>
      </c>
      <c r="W48" s="65">
        <f>U48-V48</f>
        <v>526</v>
      </c>
      <c r="X48" s="65">
        <f>T48*W48</f>
        <v>-526000</v>
      </c>
      <c r="Y48" s="97">
        <f>IF(S48="Kvarh(Lag)",X48/1000000,X48/1000)</f>
        <v>-0.526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8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685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70"/>
      <c r="BX50" s="42"/>
      <c r="BY50" s="225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32</v>
      </c>
      <c r="O52" s="70" t="s">
        <v>196</v>
      </c>
      <c r="P52" s="73">
        <v>4864843</v>
      </c>
      <c r="Q52" s="30">
        <v>0</v>
      </c>
      <c r="R52" s="65" t="s">
        <v>685</v>
      </c>
      <c r="S52" s="60" t="s">
        <v>725</v>
      </c>
      <c r="T52" s="65">
        <v>1000</v>
      </c>
      <c r="U52" s="30">
        <v>22402</v>
      </c>
      <c r="V52" s="30">
        <v>21711</v>
      </c>
      <c r="W52" s="65">
        <f>U52-V52</f>
        <v>691</v>
      </c>
      <c r="X52" s="65">
        <f>T52*W52</f>
        <v>691000</v>
      </c>
      <c r="Y52" s="97">
        <f>IF(S52="Kvarh(Lag)",X52/1000000,X52/1000)</f>
        <v>0.691</v>
      </c>
      <c r="Z52" s="183"/>
      <c r="AA52" s="41" t="s">
        <v>497</v>
      </c>
      <c r="AB52" s="218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685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70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>
        <v>33</v>
      </c>
      <c r="O53" s="43" t="s">
        <v>356</v>
      </c>
      <c r="P53" s="73">
        <v>4864844</v>
      </c>
      <c r="Q53" s="30">
        <v>0</v>
      </c>
      <c r="R53" s="30" t="s">
        <v>685</v>
      </c>
      <c r="S53" s="60" t="s">
        <v>725</v>
      </c>
      <c r="T53" s="65">
        <v>1000</v>
      </c>
      <c r="U53" s="30">
        <v>16745</v>
      </c>
      <c r="V53" s="30">
        <v>16483</v>
      </c>
      <c r="W53" s="65">
        <f>U53-V53</f>
        <v>262</v>
      </c>
      <c r="X53" s="65">
        <f>T53*W53</f>
        <v>262000</v>
      </c>
      <c r="Y53" s="97">
        <f>IF(S53="Kvarh(Lag)",X53/1000000,X53/1000)</f>
        <v>0.262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59"/>
      <c r="M54" s="360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2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5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59"/>
      <c r="M55" s="360"/>
      <c r="N55" s="30">
        <v>34</v>
      </c>
      <c r="O55" s="43" t="s">
        <v>559</v>
      </c>
      <c r="P55" s="73">
        <v>4865169</v>
      </c>
      <c r="Q55" s="30">
        <v>0</v>
      </c>
      <c r="R55" s="30" t="s">
        <v>685</v>
      </c>
      <c r="S55" s="60" t="s">
        <v>725</v>
      </c>
      <c r="T55" s="65">
        <v>1000</v>
      </c>
      <c r="U55" s="30">
        <v>45905</v>
      </c>
      <c r="V55" s="30">
        <v>45014</v>
      </c>
      <c r="W55" s="65">
        <f>U55-V55</f>
        <v>891</v>
      </c>
      <c r="X55" s="65">
        <f>T55*W55</f>
        <v>891000</v>
      </c>
      <c r="Y55" s="97">
        <f>IF(S55="Kvarh(Lag)",X55/1000000,X55/1000)</f>
        <v>0.891</v>
      </c>
      <c r="Z55" s="232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587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3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9"/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1"/>
      <c r="N57" s="30">
        <v>35</v>
      </c>
      <c r="O57" s="70" t="s">
        <v>661</v>
      </c>
      <c r="P57" s="73">
        <v>4864792</v>
      </c>
      <c r="Q57" s="30">
        <v>0</v>
      </c>
      <c r="R57" s="65" t="s">
        <v>685</v>
      </c>
      <c r="S57" s="60" t="s">
        <v>725</v>
      </c>
      <c r="T57" s="65">
        <v>-100</v>
      </c>
      <c r="U57" s="30">
        <v>233575</v>
      </c>
      <c r="V57" s="30">
        <v>221685</v>
      </c>
      <c r="W57" s="65">
        <f>U57-V57</f>
        <v>11890</v>
      </c>
      <c r="X57" s="65">
        <f>T57*W57</f>
        <v>-1189000</v>
      </c>
      <c r="Y57" s="97">
        <f>IF(S57="Kvarh(Lag)",X57/1000000,X57/1000)</f>
        <v>-1.189</v>
      </c>
      <c r="Z57" s="233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660</v>
      </c>
      <c r="P58" s="73">
        <v>4864792</v>
      </c>
      <c r="Q58" s="30">
        <v>0</v>
      </c>
      <c r="R58" s="30" t="s">
        <v>685</v>
      </c>
      <c r="S58" s="60" t="s">
        <v>725</v>
      </c>
      <c r="T58" s="65">
        <v>100</v>
      </c>
      <c r="U58" s="30">
        <v>37436</v>
      </c>
      <c r="V58" s="30">
        <v>37013</v>
      </c>
      <c r="W58" s="65">
        <f>U58-V58</f>
        <v>423</v>
      </c>
      <c r="X58" s="65">
        <f>T58*W58</f>
        <v>42300</v>
      </c>
      <c r="Y58" s="97">
        <f>IF(S58="Kvarh(Lag)",X58/1000000,X58/1000)</f>
        <v>0.0423</v>
      </c>
      <c r="Z58" s="232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3"/>
      <c r="AA59" s="2" t="s">
        <v>559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559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602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3"/>
      <c r="AA60" s="2" t="s">
        <v>585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585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719</v>
      </c>
      <c r="P61" s="73">
        <v>4865170</v>
      </c>
      <c r="Q61" s="30"/>
      <c r="R61" s="65" t="s">
        <v>167</v>
      </c>
      <c r="S61" s="60" t="s">
        <v>725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3"/>
      <c r="AA61" s="2" t="s">
        <v>640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640</v>
      </c>
      <c r="BK61" s="6" t="s">
        <v>586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720</v>
      </c>
      <c r="P62" s="73">
        <v>4865170</v>
      </c>
      <c r="Q62" s="30"/>
      <c r="R62" s="65" t="s">
        <v>167</v>
      </c>
      <c r="S62" s="60" t="s">
        <v>725</v>
      </c>
      <c r="T62" s="65">
        <v>1000</v>
      </c>
      <c r="U62" s="30">
        <v>79</v>
      </c>
      <c r="V62" s="30">
        <v>79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3"/>
      <c r="AA62" s="2" t="s">
        <v>641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642</v>
      </c>
      <c r="BK62" s="6" t="s">
        <v>643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652</v>
      </c>
      <c r="P63" s="73">
        <v>4864824</v>
      </c>
      <c r="Q63" s="30"/>
      <c r="R63" s="65" t="s">
        <v>167</v>
      </c>
      <c r="S63" s="60" t="s">
        <v>725</v>
      </c>
      <c r="T63" s="65">
        <v>100</v>
      </c>
      <c r="U63" s="30">
        <v>34660</v>
      </c>
      <c r="V63" s="30">
        <v>33232</v>
      </c>
      <c r="W63" s="65">
        <f>U63-V63</f>
        <v>1428</v>
      </c>
      <c r="X63" s="65">
        <f>T63*W63</f>
        <v>142800</v>
      </c>
      <c r="Y63" s="97">
        <f>IF(S63="Kvarh(Lag)",X63/1000000,X63/1000)</f>
        <v>0.1428</v>
      </c>
      <c r="Z63" s="233"/>
      <c r="AA63" s="2" t="s">
        <v>601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598</v>
      </c>
      <c r="BK63" s="6" t="s">
        <v>612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5"/>
      <c r="C64" s="275"/>
      <c r="D64" s="275"/>
      <c r="E64" s="275"/>
      <c r="F64" s="275"/>
      <c r="G64" s="275"/>
      <c r="H64" s="275"/>
      <c r="I64" s="276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7"/>
      <c r="AA64" s="41" t="s">
        <v>601</v>
      </c>
      <c r="AB64" s="218">
        <f t="shared" si="3"/>
        <v>0</v>
      </c>
      <c r="AC64" s="218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8">
        <v>0</v>
      </c>
      <c r="BI64" s="42"/>
      <c r="BJ64" s="41" t="s">
        <v>598</v>
      </c>
      <c r="BK64" s="74">
        <v>4865170</v>
      </c>
      <c r="BL64" s="42">
        <v>0</v>
      </c>
      <c r="BM64" s="42" t="s">
        <v>685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70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3"/>
      <c r="AA65" s="2" t="s">
        <v>600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599</v>
      </c>
      <c r="BK65" s="6" t="s">
        <v>613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5"/>
      <c r="C66" s="275"/>
      <c r="D66" s="275"/>
      <c r="E66" s="275"/>
      <c r="F66" s="275"/>
      <c r="G66" s="275"/>
      <c r="H66" s="275"/>
      <c r="I66" s="276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7"/>
      <c r="AA66" s="41" t="s">
        <v>600</v>
      </c>
      <c r="AB66" s="218">
        <f t="shared" si="3"/>
        <v>8</v>
      </c>
      <c r="AC66" s="218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8">
        <v>8</v>
      </c>
      <c r="BI66" s="42"/>
      <c r="BJ66" s="41" t="s">
        <v>599</v>
      </c>
      <c r="BK66" s="74">
        <v>4865170</v>
      </c>
      <c r="BL66" s="42">
        <v>0</v>
      </c>
      <c r="BM66" s="42" t="s">
        <v>685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70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3"/>
      <c r="AA67" s="2" t="s">
        <v>652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652</v>
      </c>
      <c r="BK67" s="6" t="s">
        <v>653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30"/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57.927749999999996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 t="s">
        <v>831</v>
      </c>
      <c r="Q70" s="98"/>
      <c r="S70" s="98"/>
      <c r="T70" s="98"/>
      <c r="U70" s="98"/>
      <c r="X70" s="108"/>
      <c r="Y70" s="99">
        <v>2.3696</v>
      </c>
      <c r="Z70" s="179"/>
      <c r="BK70" s="6"/>
    </row>
    <row r="71" spans="1:63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 t="s">
        <v>832</v>
      </c>
      <c r="Q71" s="98"/>
      <c r="S71" s="98"/>
      <c r="T71" s="98"/>
      <c r="U71" s="98"/>
      <c r="X71" s="108"/>
      <c r="Y71" s="99">
        <v>3.7973</v>
      </c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64.09465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9" t="s">
        <v>295</v>
      </c>
      <c r="P73" s="210"/>
      <c r="Q73" s="210"/>
      <c r="R73" s="320"/>
      <c r="S73" s="321"/>
      <c r="T73" s="320"/>
      <c r="U73" s="320"/>
      <c r="V73" s="210"/>
      <c r="W73" s="322"/>
      <c r="X73" s="209"/>
      <c r="Y73" s="323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4" t="s">
        <v>205</v>
      </c>
      <c r="P74" s="311"/>
      <c r="Q74" s="311"/>
      <c r="R74" s="311"/>
      <c r="S74" s="325"/>
      <c r="T74" s="311"/>
      <c r="U74" s="311"/>
      <c r="V74" s="311"/>
      <c r="W74" s="326"/>
      <c r="X74" s="311"/>
      <c r="Y74" s="327">
        <f>Y72</f>
        <v>64.09465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206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$Y$140</f>
        <v>4.520299999999999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4" t="s">
        <v>248</v>
      </c>
      <c r="P76" s="311"/>
      <c r="Q76" s="311"/>
      <c r="R76" s="311"/>
      <c r="S76" s="325"/>
      <c r="T76" s="311"/>
      <c r="U76" s="311"/>
      <c r="V76" s="311"/>
      <c r="W76" s="326"/>
      <c r="X76" s="311"/>
      <c r="Y76" s="327">
        <f>'ROHTAK ROAD'!$L$57</f>
        <v>4.879255514166715</v>
      </c>
      <c r="Z76" s="182"/>
      <c r="BK76" s="6"/>
    </row>
    <row r="77" spans="15:63" ht="15" customHeight="1">
      <c r="O77" s="328" t="s">
        <v>310</v>
      </c>
      <c r="P77" s="314"/>
      <c r="Q77" s="314"/>
      <c r="R77" s="314"/>
      <c r="S77" s="314"/>
      <c r="T77" s="314"/>
      <c r="U77" s="314"/>
      <c r="V77" s="314"/>
      <c r="W77" s="314"/>
      <c r="X77" s="314"/>
      <c r="Y77" s="306">
        <f>SUM(Y74:Y76)</f>
        <v>73.49420551416671</v>
      </c>
      <c r="Z77" s="179"/>
      <c r="BK77" s="6"/>
    </row>
    <row r="78" spans="15:63" ht="15" customHeight="1">
      <c r="O78" s="329"/>
      <c r="P78" s="210"/>
      <c r="Q78" s="210"/>
      <c r="R78" s="210"/>
      <c r="S78" s="210"/>
      <c r="T78" s="210"/>
      <c r="U78" s="330"/>
      <c r="V78" s="210"/>
      <c r="W78" s="210"/>
      <c r="X78" s="331"/>
      <c r="Y78" s="210"/>
      <c r="Z78" s="179"/>
      <c r="BK78" s="6"/>
    </row>
    <row r="79" spans="15:63" ht="15" customHeight="1">
      <c r="O79" s="269"/>
      <c r="P79" s="232"/>
      <c r="Q79" s="232"/>
      <c r="R79" s="232"/>
      <c r="S79" s="232"/>
      <c r="T79" s="232"/>
      <c r="U79" s="332"/>
      <c r="V79" s="232"/>
      <c r="W79" s="232"/>
      <c r="X79" s="333"/>
      <c r="Y79" s="232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269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110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269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5" customHeight="1">
      <c r="O87" s="269"/>
      <c r="P87" s="232"/>
      <c r="Q87" s="232"/>
      <c r="R87" s="232"/>
      <c r="S87" s="232"/>
      <c r="T87" s="232"/>
      <c r="U87" s="332"/>
      <c r="V87" s="232"/>
      <c r="W87" s="232"/>
      <c r="X87" s="333"/>
      <c r="Y87" s="232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782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3"/>
      <c r="AD89" s="8"/>
      <c r="BK89" s="6" t="s">
        <v>234</v>
      </c>
    </row>
    <row r="90" spans="14:63" ht="23.25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540</v>
      </c>
      <c r="AC90" s="3" t="s">
        <v>541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242" t="s">
        <v>833</v>
      </c>
      <c r="V91" s="242" t="s">
        <v>828</v>
      </c>
      <c r="W91" s="94" t="s">
        <v>217</v>
      </c>
      <c r="X91" s="94" t="s">
        <v>218</v>
      </c>
      <c r="Y91" s="94" t="s">
        <v>724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725</v>
      </c>
      <c r="T95" s="65">
        <f>BV95*-1</f>
        <v>-100</v>
      </c>
      <c r="U95" s="65">
        <v>38055</v>
      </c>
      <c r="V95" s="65">
        <v>37058</v>
      </c>
      <c r="W95" s="65">
        <f>U95-V95</f>
        <v>997</v>
      </c>
      <c r="X95" s="65">
        <f>T95*W95</f>
        <v>-99700</v>
      </c>
      <c r="Y95" s="97">
        <f>IF(S95="Kvarh(Lag)",X95/1000000,X95/1000)</f>
        <v>-0.0997</v>
      </c>
      <c r="Z95" s="295"/>
      <c r="AA95" s="5" t="s">
        <v>328</v>
      </c>
      <c r="AB95" s="220">
        <f>BRPL!AC176</f>
        <v>21</v>
      </c>
      <c r="AC95" s="220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1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685</v>
      </c>
      <c r="S98" s="60" t="s">
        <v>725</v>
      </c>
      <c r="T98" s="65">
        <v>100</v>
      </c>
      <c r="U98" s="65">
        <v>49752</v>
      </c>
      <c r="V98" s="65">
        <v>47784</v>
      </c>
      <c r="W98" s="65">
        <f>U98-V98</f>
        <v>1968</v>
      </c>
      <c r="X98" s="65">
        <f>T98*W98</f>
        <v>196800</v>
      </c>
      <c r="Y98" s="97">
        <f>IF(S98="Kvarh(Lag)",X98/1000000,X98/1000)</f>
        <v>0.1968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685</v>
      </c>
      <c r="S99" s="60" t="s">
        <v>725</v>
      </c>
      <c r="T99" s="65">
        <v>100</v>
      </c>
      <c r="U99" s="65">
        <v>71809</v>
      </c>
      <c r="V99" s="65">
        <v>67911</v>
      </c>
      <c r="W99" s="65">
        <f>U99-V99</f>
        <v>3898</v>
      </c>
      <c r="X99" s="65">
        <f>T99*W99</f>
        <v>389800</v>
      </c>
      <c r="Y99" s="97">
        <f>IF(S99="Kvarh(Lag)",X99/1000000,X99/1000)</f>
        <v>0.3898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685</v>
      </c>
      <c r="S100" s="60" t="s">
        <v>725</v>
      </c>
      <c r="T100" s="65">
        <v>100</v>
      </c>
      <c r="U100" s="65">
        <v>55763</v>
      </c>
      <c r="V100" s="65">
        <v>54905</v>
      </c>
      <c r="W100" s="65">
        <f>U100-V100</f>
        <v>858</v>
      </c>
      <c r="X100" s="65">
        <f>T100*W100</f>
        <v>85800</v>
      </c>
      <c r="Y100" s="97">
        <f>IF(S100="Kvarh(Lag)",X100/1000000,X100/1000)</f>
        <v>0.0858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685</v>
      </c>
      <c r="S103" s="60" t="s">
        <v>725</v>
      </c>
      <c r="T103" s="65">
        <v>100</v>
      </c>
      <c r="U103" s="65">
        <v>37152</v>
      </c>
      <c r="V103" s="65">
        <v>33875</v>
      </c>
      <c r="W103" s="65">
        <f aca="true" t="shared" si="6" ref="W103:W109">U103-V103</f>
        <v>3277</v>
      </c>
      <c r="X103" s="65">
        <f aca="true" t="shared" si="7" ref="X103:X109">T103*W103</f>
        <v>327700</v>
      </c>
      <c r="Y103" s="97">
        <f aca="true" t="shared" si="8" ref="Y103:Y109">IF(S103="Kvarh(Lag)",X103/1000000,X103/1000)</f>
        <v>0.3277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685</v>
      </c>
      <c r="S104" s="60" t="s">
        <v>725</v>
      </c>
      <c r="T104" s="65">
        <v>100</v>
      </c>
      <c r="U104" s="65">
        <v>1338</v>
      </c>
      <c r="V104" s="65">
        <v>1255</v>
      </c>
      <c r="W104" s="65">
        <f t="shared" si="6"/>
        <v>83</v>
      </c>
      <c r="X104" s="65">
        <f t="shared" si="7"/>
        <v>8300</v>
      </c>
      <c r="Y104" s="97">
        <f t="shared" si="8"/>
        <v>0.0083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685</v>
      </c>
      <c r="S105" s="60" t="s">
        <v>725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685</v>
      </c>
      <c r="S106" s="60" t="s">
        <v>725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685</v>
      </c>
      <c r="S107" s="60" t="s">
        <v>725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685</v>
      </c>
      <c r="S108" s="60" t="s">
        <v>725</v>
      </c>
      <c r="T108" s="65">
        <v>100</v>
      </c>
      <c r="U108" s="65">
        <v>21054</v>
      </c>
      <c r="V108" s="65">
        <v>19428</v>
      </c>
      <c r="W108" s="65">
        <f t="shared" si="6"/>
        <v>1626</v>
      </c>
      <c r="X108" s="65">
        <f t="shared" si="7"/>
        <v>162600</v>
      </c>
      <c r="Y108" s="97">
        <f t="shared" si="8"/>
        <v>0.1626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590</v>
      </c>
      <c r="P109" s="73">
        <v>4902527</v>
      </c>
      <c r="Q109" s="30">
        <v>0</v>
      </c>
      <c r="R109" s="65" t="s">
        <v>685</v>
      </c>
      <c r="S109" s="60" t="s">
        <v>725</v>
      </c>
      <c r="T109" s="65">
        <v>100</v>
      </c>
      <c r="U109" s="65">
        <v>112</v>
      </c>
      <c r="V109" s="65">
        <v>112</v>
      </c>
      <c r="W109" s="65">
        <f t="shared" si="6"/>
        <v>0</v>
      </c>
      <c r="X109" s="65">
        <f t="shared" si="7"/>
        <v>0</v>
      </c>
      <c r="Y109" s="97">
        <f t="shared" si="8"/>
        <v>0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685</v>
      </c>
      <c r="S111" s="60" t="s">
        <v>725</v>
      </c>
      <c r="T111" s="65">
        <v>100</v>
      </c>
      <c r="U111" s="65">
        <v>64680</v>
      </c>
      <c r="V111" s="65">
        <v>60812</v>
      </c>
      <c r="W111" s="65">
        <f>U111-V111</f>
        <v>3868</v>
      </c>
      <c r="X111" s="65">
        <f>T111*W111</f>
        <v>386800</v>
      </c>
      <c r="Y111" s="97">
        <f>IF(S111="Kvarh(Lag)",X111/1000000,X111/1000)</f>
        <v>0.3868</v>
      </c>
      <c r="Z111" s="179"/>
      <c r="AA111" s="5"/>
      <c r="AB111" s="292"/>
      <c r="AC111" s="292"/>
      <c r="AD111" s="292"/>
      <c r="AE111" s="26"/>
      <c r="AF111" s="292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685</v>
      </c>
      <c r="S112" s="60" t="s">
        <v>725</v>
      </c>
      <c r="T112" s="65">
        <v>100</v>
      </c>
      <c r="U112" s="65">
        <v>35441</v>
      </c>
      <c r="V112" s="65">
        <v>33631</v>
      </c>
      <c r="W112" s="65">
        <f>U112-V112</f>
        <v>1810</v>
      </c>
      <c r="X112" s="65">
        <f>T112*W112</f>
        <v>181000</v>
      </c>
      <c r="Y112" s="97">
        <f>IF(S112="Kvarh(Lag)",X112/1000000,X112/1000)</f>
        <v>0.181</v>
      </c>
      <c r="Z112" s="179"/>
      <c r="AA112" s="5"/>
      <c r="AB112" s="218"/>
      <c r="AC112" s="218"/>
      <c r="AD112" s="218"/>
      <c r="AE112" s="26"/>
      <c r="AF112" s="218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685</v>
      </c>
      <c r="S113" s="60" t="s">
        <v>725</v>
      </c>
      <c r="T113" s="65">
        <v>100</v>
      </c>
      <c r="U113" s="65">
        <v>22276</v>
      </c>
      <c r="V113" s="65">
        <v>20582</v>
      </c>
      <c r="W113" s="65">
        <f>U113-V113</f>
        <v>1694</v>
      </c>
      <c r="X113" s="65">
        <f>T113*W113</f>
        <v>169400</v>
      </c>
      <c r="Y113" s="97">
        <f>IF(S113="Kvarh(Lag)",X113/1000000,X113/1000)</f>
        <v>0.1694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685</v>
      </c>
      <c r="S114" s="60" t="s">
        <v>725</v>
      </c>
      <c r="T114" s="65">
        <v>100</v>
      </c>
      <c r="U114" s="65">
        <v>40536</v>
      </c>
      <c r="V114" s="65">
        <v>38286</v>
      </c>
      <c r="W114" s="65">
        <f>U114-V114</f>
        <v>2250</v>
      </c>
      <c r="X114" s="65">
        <f>T114*W114</f>
        <v>225000</v>
      </c>
      <c r="Y114" s="97">
        <f>IF(S114="Kvarh(Lag)",X114/1000000,X114/1000)</f>
        <v>0.225</v>
      </c>
      <c r="Z114" s="179"/>
      <c r="AA114" s="5"/>
      <c r="AB114" s="218"/>
      <c r="AC114" s="218"/>
      <c r="AD114" s="218"/>
      <c r="AE114" s="26"/>
      <c r="AF114" s="218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816</v>
      </c>
      <c r="P116" s="73">
        <v>4864807</v>
      </c>
      <c r="Q116" s="30">
        <v>0</v>
      </c>
      <c r="R116" s="65" t="s">
        <v>685</v>
      </c>
      <c r="S116" s="60" t="s">
        <v>725</v>
      </c>
      <c r="T116" s="65">
        <f>BV116</f>
        <v>100</v>
      </c>
      <c r="U116" s="65">
        <v>123436</v>
      </c>
      <c r="V116" s="65">
        <v>111553</v>
      </c>
      <c r="W116" s="65">
        <f>U116-V116</f>
        <v>11883</v>
      </c>
      <c r="X116" s="65">
        <f>T116*W116</f>
        <v>1188300</v>
      </c>
      <c r="Y116" s="97">
        <f>IF(S116="Kvarh(Lag)",X116/1000000,X116/1000)</f>
        <v>1.1883</v>
      </c>
      <c r="Z116" s="295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777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2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685</v>
      </c>
      <c r="S117" s="60" t="s">
        <v>725</v>
      </c>
      <c r="T117" s="65">
        <f>BV117</f>
        <v>100</v>
      </c>
      <c r="U117" s="65">
        <v>42854</v>
      </c>
      <c r="V117" s="65">
        <v>41499</v>
      </c>
      <c r="W117" s="65">
        <f>U117-V117</f>
        <v>1355</v>
      </c>
      <c r="X117" s="65">
        <f>T117*W117</f>
        <v>135500</v>
      </c>
      <c r="Y117" s="97">
        <f>IF(S117="Kvarh(Lag)",X117/1000000,X117/1000)</f>
        <v>0.1355</v>
      </c>
      <c r="Z117" s="295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821</v>
      </c>
      <c r="P118" s="73">
        <v>4902571</v>
      </c>
      <c r="Q118" s="30">
        <v>0</v>
      </c>
      <c r="R118" s="65" t="s">
        <v>685</v>
      </c>
      <c r="S118" s="60" t="s">
        <v>725</v>
      </c>
      <c r="T118" s="65">
        <v>300</v>
      </c>
      <c r="U118" s="65">
        <v>62</v>
      </c>
      <c r="V118" s="65">
        <v>47</v>
      </c>
      <c r="W118" s="65">
        <f>U118-V118</f>
        <v>15</v>
      </c>
      <c r="X118" s="65">
        <f>T118*W118</f>
        <v>4500</v>
      </c>
      <c r="Y118" s="97">
        <f>IF(S118="Kvarh(Lag)",X118/1000000,X118/1000)</f>
        <v>0.0045</v>
      </c>
      <c r="Z118" s="295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824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5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2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590</v>
      </c>
      <c r="P121" s="73">
        <v>4902535</v>
      </c>
      <c r="Q121" s="30">
        <v>0</v>
      </c>
      <c r="R121" s="65" t="s">
        <v>685</v>
      </c>
      <c r="S121" s="60" t="s">
        <v>725</v>
      </c>
      <c r="T121" s="65">
        <v>100</v>
      </c>
      <c r="U121" s="65">
        <v>2858</v>
      </c>
      <c r="V121" s="65">
        <v>2337</v>
      </c>
      <c r="W121" s="65">
        <f aca="true" t="shared" si="9" ref="W121:W126">U121-V121</f>
        <v>521</v>
      </c>
      <c r="X121" s="65">
        <f aca="true" t="shared" si="10" ref="X121:X126">T121*W121</f>
        <v>52100</v>
      </c>
      <c r="Y121" s="97">
        <f aca="true" t="shared" si="11" ref="Y121:Y126">IF(S121="Kvarh(Lag)",X121/1000000,X121/1000)</f>
        <v>0.0521</v>
      </c>
      <c r="Z121" s="247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685</v>
      </c>
      <c r="S122" s="60" t="s">
        <v>725</v>
      </c>
      <c r="T122" s="65">
        <v>100</v>
      </c>
      <c r="U122" s="65">
        <v>2259</v>
      </c>
      <c r="V122" s="65">
        <v>1952</v>
      </c>
      <c r="W122" s="65">
        <f t="shared" si="9"/>
        <v>307</v>
      </c>
      <c r="X122" s="65">
        <f t="shared" si="10"/>
        <v>30700</v>
      </c>
      <c r="Y122" s="97">
        <f t="shared" si="11"/>
        <v>0.0307</v>
      </c>
      <c r="Z122" s="232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685</v>
      </c>
      <c r="S123" s="60" t="s">
        <v>725</v>
      </c>
      <c r="T123" s="65">
        <v>100</v>
      </c>
      <c r="U123" s="65">
        <v>42601</v>
      </c>
      <c r="V123" s="65">
        <v>41616</v>
      </c>
      <c r="W123" s="65">
        <f t="shared" si="9"/>
        <v>985</v>
      </c>
      <c r="X123" s="65">
        <f t="shared" si="10"/>
        <v>98500</v>
      </c>
      <c r="Y123" s="97">
        <f t="shared" si="11"/>
        <v>0.0985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685</v>
      </c>
      <c r="S124" s="60" t="s">
        <v>725</v>
      </c>
      <c r="T124" s="65">
        <v>100</v>
      </c>
      <c r="U124" s="65">
        <v>35149</v>
      </c>
      <c r="V124" s="65">
        <v>33650</v>
      </c>
      <c r="W124" s="65">
        <f t="shared" si="9"/>
        <v>1499</v>
      </c>
      <c r="X124" s="65">
        <f t="shared" si="10"/>
        <v>149900</v>
      </c>
      <c r="Y124" s="97">
        <f t="shared" si="11"/>
        <v>0.1499</v>
      </c>
      <c r="Z124" s="232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685</v>
      </c>
      <c r="S125" s="60" t="s">
        <v>725</v>
      </c>
      <c r="T125" s="65">
        <v>100</v>
      </c>
      <c r="U125" s="65">
        <v>2481</v>
      </c>
      <c r="V125" s="65">
        <v>2481</v>
      </c>
      <c r="W125" s="65">
        <f t="shared" si="9"/>
        <v>0</v>
      </c>
      <c r="X125" s="65">
        <f t="shared" si="10"/>
        <v>0</v>
      </c>
      <c r="Y125" s="97">
        <f t="shared" si="11"/>
        <v>0</v>
      </c>
      <c r="Z125" s="232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685</v>
      </c>
      <c r="S126" s="60" t="s">
        <v>725</v>
      </c>
      <c r="T126" s="65">
        <v>100</v>
      </c>
      <c r="U126" s="65">
        <v>31552</v>
      </c>
      <c r="V126" s="65">
        <v>31108</v>
      </c>
      <c r="W126" s="65">
        <f t="shared" si="9"/>
        <v>444</v>
      </c>
      <c r="X126" s="65">
        <f t="shared" si="10"/>
        <v>44400</v>
      </c>
      <c r="Y126" s="97">
        <f t="shared" si="11"/>
        <v>0.0444</v>
      </c>
      <c r="Z126" s="232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2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685</v>
      </c>
      <c r="S129" s="60" t="s">
        <v>725</v>
      </c>
      <c r="T129" s="65">
        <v>100</v>
      </c>
      <c r="U129" s="65">
        <v>45191</v>
      </c>
      <c r="V129" s="65">
        <v>43652</v>
      </c>
      <c r="W129" s="65">
        <f>U129-V129</f>
        <v>1539</v>
      </c>
      <c r="X129" s="65">
        <f>T129*W129</f>
        <v>153900</v>
      </c>
      <c r="Y129" s="97">
        <f>IF(S129="Kvarh(Lag)",X129/1000000,X129/1000)</f>
        <v>0.1539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685</v>
      </c>
      <c r="S130" s="60" t="s">
        <v>725</v>
      </c>
      <c r="T130" s="65">
        <v>100</v>
      </c>
      <c r="U130" s="65">
        <v>39693</v>
      </c>
      <c r="V130" s="65">
        <v>37801</v>
      </c>
      <c r="W130" s="65">
        <f>U130-V130</f>
        <v>1892</v>
      </c>
      <c r="X130" s="65">
        <f>T130*W130</f>
        <v>189200</v>
      </c>
      <c r="Y130" s="97">
        <f>IF(S130="Kvarh(Lag)",X130/1000000,X130/1000)</f>
        <v>0.1892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685</v>
      </c>
      <c r="S131" s="60" t="s">
        <v>725</v>
      </c>
      <c r="T131" s="65">
        <v>100</v>
      </c>
      <c r="U131" s="65">
        <v>58792</v>
      </c>
      <c r="V131" s="65">
        <v>55894</v>
      </c>
      <c r="W131" s="65">
        <f>U131-V131</f>
        <v>2898</v>
      </c>
      <c r="X131" s="65">
        <f>T131*W131</f>
        <v>289800</v>
      </c>
      <c r="Y131" s="97">
        <f>IF(S131="Kvarh(Lag)",X131/1000000,X131/1000)</f>
        <v>0.2898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654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655</v>
      </c>
      <c r="P133" s="73">
        <v>4902514</v>
      </c>
      <c r="Q133" s="30">
        <v>0</v>
      </c>
      <c r="R133" s="65" t="s">
        <v>685</v>
      </c>
      <c r="S133" s="60" t="s">
        <v>725</v>
      </c>
      <c r="T133" s="65">
        <v>1000</v>
      </c>
      <c r="U133" s="65">
        <v>2250</v>
      </c>
      <c r="V133" s="65">
        <v>2011</v>
      </c>
      <c r="W133" s="65">
        <f>U133-V133</f>
        <v>239</v>
      </c>
      <c r="X133" s="65">
        <f>T133*W133</f>
        <v>239000</v>
      </c>
      <c r="Y133" s="97">
        <f>IF(S133="Kvarh(Lag)",X133/1000000,X133/1000)</f>
        <v>0.239</v>
      </c>
      <c r="Z133" s="232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656</v>
      </c>
      <c r="P134" s="73">
        <v>4902514</v>
      </c>
      <c r="Q134" s="30">
        <v>0</v>
      </c>
      <c r="R134" s="65" t="s">
        <v>685</v>
      </c>
      <c r="S134" s="60" t="s">
        <v>725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2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657</v>
      </c>
      <c r="P135" s="73">
        <v>4902516</v>
      </c>
      <c r="Q135" s="30">
        <v>0</v>
      </c>
      <c r="R135" s="65" t="s">
        <v>685</v>
      </c>
      <c r="S135" s="65" t="s">
        <v>725</v>
      </c>
      <c r="T135" s="65">
        <v>1000</v>
      </c>
      <c r="U135" s="65">
        <v>183</v>
      </c>
      <c r="V135" s="65">
        <v>183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658</v>
      </c>
      <c r="P136" s="73">
        <v>4902516</v>
      </c>
      <c r="Q136" s="30">
        <v>0</v>
      </c>
      <c r="R136" s="65" t="s">
        <v>685</v>
      </c>
      <c r="S136" s="65" t="s">
        <v>725</v>
      </c>
      <c r="T136" s="65">
        <v>-1000</v>
      </c>
      <c r="U136" s="65">
        <v>761</v>
      </c>
      <c r="V136" s="65">
        <v>672</v>
      </c>
      <c r="W136" s="65">
        <f>U136-V136</f>
        <v>89</v>
      </c>
      <c r="X136" s="65">
        <f>T136*W136</f>
        <v>-89000</v>
      </c>
      <c r="Y136" s="97">
        <f>IF(S136="Kvarh(Lag)",X136/1000000,X136/1000)</f>
        <v>-0.089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572</v>
      </c>
      <c r="X140" s="65"/>
      <c r="Y140" s="100">
        <f>SUM(Y94:Y139)</f>
        <v>4.520299999999999</v>
      </c>
      <c r="Z140" s="239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8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133:X140 X121:X127 X94:X95 X98:X101 X103:X109 X111:X114 X116:X119 X7:X67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SheetLayoutView="100" workbookViewId="0" topLeftCell="I226">
      <selection activeCell="V253" sqref="V253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8.0039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839</v>
      </c>
      <c r="H3"/>
      <c r="O3" s="91" t="s">
        <v>690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771</v>
      </c>
      <c r="H4"/>
      <c r="O4" s="91" t="s">
        <v>838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7" t="s">
        <v>833</v>
      </c>
      <c r="V6" s="447" t="s">
        <v>828</v>
      </c>
      <c r="W6" s="94" t="s">
        <v>217</v>
      </c>
      <c r="X6" s="94" t="s">
        <v>218</v>
      </c>
      <c r="Y6" s="94" t="s">
        <v>724</v>
      </c>
      <c r="Z6" s="129"/>
      <c r="AA6" s="54"/>
      <c r="AB6" s="3" t="s">
        <v>187</v>
      </c>
      <c r="AC6" s="22" t="s">
        <v>680</v>
      </c>
      <c r="AD6" s="22" t="s">
        <v>678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685</v>
      </c>
      <c r="S9" s="60" t="s">
        <v>725</v>
      </c>
      <c r="T9" s="65">
        <v>100</v>
      </c>
      <c r="U9" s="65">
        <v>83053</v>
      </c>
      <c r="V9" s="65">
        <v>78339</v>
      </c>
      <c r="W9" s="65">
        <f aca="true" t="shared" si="0" ref="W9:W15">U9-V9</f>
        <v>4714</v>
      </c>
      <c r="X9" s="65">
        <f aca="true" t="shared" si="1" ref="X9:X15">T9*W9</f>
        <v>471400</v>
      </c>
      <c r="Y9" s="97">
        <f aca="true" t="shared" si="2" ref="Y9:Y15">IF(S9="Kvarh(Lag)",X9/1000000,X9/1000)</f>
        <v>0.4714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685</v>
      </c>
      <c r="S10" s="60" t="s">
        <v>725</v>
      </c>
      <c r="T10" s="65">
        <v>100</v>
      </c>
      <c r="U10" s="65">
        <v>175057</v>
      </c>
      <c r="V10" s="65">
        <v>167620</v>
      </c>
      <c r="W10" s="65">
        <f t="shared" si="0"/>
        <v>7437</v>
      </c>
      <c r="X10" s="65">
        <f t="shared" si="1"/>
        <v>743700</v>
      </c>
      <c r="Y10" s="97">
        <f t="shared" si="2"/>
        <v>0.7437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685</v>
      </c>
      <c r="S11" s="60" t="s">
        <v>725</v>
      </c>
      <c r="T11" s="65">
        <v>100</v>
      </c>
      <c r="U11" s="65">
        <v>136472</v>
      </c>
      <c r="V11" s="65">
        <v>130029</v>
      </c>
      <c r="W11" s="65">
        <f t="shared" si="0"/>
        <v>6443</v>
      </c>
      <c r="X11" s="65">
        <f t="shared" si="1"/>
        <v>644300</v>
      </c>
      <c r="Y11" s="97">
        <f t="shared" si="2"/>
        <v>0.6443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685</v>
      </c>
      <c r="S12" s="60" t="s">
        <v>725</v>
      </c>
      <c r="T12" s="65">
        <v>100</v>
      </c>
      <c r="U12" s="65">
        <v>83513</v>
      </c>
      <c r="V12" s="65">
        <v>80903</v>
      </c>
      <c r="W12" s="65">
        <f t="shared" si="0"/>
        <v>2610</v>
      </c>
      <c r="X12" s="65">
        <f t="shared" si="1"/>
        <v>261000</v>
      </c>
      <c r="Y12" s="97">
        <f t="shared" si="2"/>
        <v>0.261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685</v>
      </c>
      <c r="S13" s="60" t="s">
        <v>725</v>
      </c>
      <c r="T13" s="65">
        <v>100</v>
      </c>
      <c r="U13" s="65">
        <v>3418</v>
      </c>
      <c r="V13" s="65">
        <v>3418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685</v>
      </c>
      <c r="S14" s="60" t="s">
        <v>725</v>
      </c>
      <c r="T14" s="65">
        <v>100</v>
      </c>
      <c r="U14" s="65">
        <v>156429</v>
      </c>
      <c r="V14" s="65">
        <v>150691</v>
      </c>
      <c r="W14" s="65">
        <f t="shared" si="0"/>
        <v>5738</v>
      </c>
      <c r="X14" s="65">
        <f t="shared" si="1"/>
        <v>573800</v>
      </c>
      <c r="Y14" s="97">
        <f t="shared" si="2"/>
        <v>0.5738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685</v>
      </c>
      <c r="S15" s="60" t="s">
        <v>725</v>
      </c>
      <c r="T15" s="65">
        <v>100</v>
      </c>
      <c r="U15" s="65">
        <v>146806</v>
      </c>
      <c r="V15" s="65">
        <v>139352</v>
      </c>
      <c r="W15" s="65">
        <f t="shared" si="0"/>
        <v>7454</v>
      </c>
      <c r="X15" s="65">
        <f t="shared" si="1"/>
        <v>745400</v>
      </c>
      <c r="Y15" s="97">
        <f t="shared" si="2"/>
        <v>0.7454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51"/>
      <c r="B18" s="352" t="s">
        <v>772</v>
      </c>
      <c r="C18" s="353"/>
      <c r="D18" s="353"/>
      <c r="E18" s="353"/>
      <c r="F18" s="353"/>
      <c r="G18" s="353"/>
      <c r="H18" s="353"/>
      <c r="I18" s="353"/>
      <c r="J18" s="354"/>
      <c r="K18" s="354"/>
      <c r="L18" s="354"/>
      <c r="M18" s="355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6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700</v>
      </c>
      <c r="P19" s="73">
        <v>4864831</v>
      </c>
      <c r="Q19" s="30" t="e">
        <v>#REF!</v>
      </c>
      <c r="R19" s="65" t="s">
        <v>685</v>
      </c>
      <c r="S19" s="60" t="s">
        <v>725</v>
      </c>
      <c r="T19" s="65">
        <v>1000</v>
      </c>
      <c r="U19" s="65">
        <v>12469</v>
      </c>
      <c r="V19" s="65">
        <v>11694</v>
      </c>
      <c r="W19" s="65">
        <f aca="true" t="shared" si="6" ref="W19:W29">U19-V19</f>
        <v>775</v>
      </c>
      <c r="X19" s="65">
        <f aca="true" t="shared" si="7" ref="X19:X29">T19*W19</f>
        <v>775000</v>
      </c>
      <c r="Y19" s="97">
        <f aca="true" t="shared" si="8" ref="Y19:Y29">IF(S19="Kvarh(Lag)",X19/1000000,X19/1000)</f>
        <v>0.775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545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6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672</v>
      </c>
      <c r="P20" s="73">
        <v>4864832</v>
      </c>
      <c r="Q20" s="30" t="e">
        <v>#REF!</v>
      </c>
      <c r="R20" s="65" t="s">
        <v>685</v>
      </c>
      <c r="S20" s="60" t="s">
        <v>725</v>
      </c>
      <c r="T20" s="65">
        <v>1000</v>
      </c>
      <c r="U20" s="65">
        <v>16309</v>
      </c>
      <c r="V20" s="65">
        <v>16019</v>
      </c>
      <c r="W20" s="65">
        <f t="shared" si="6"/>
        <v>290</v>
      </c>
      <c r="X20" s="65">
        <f t="shared" si="7"/>
        <v>290000</v>
      </c>
      <c r="Y20" s="97">
        <f t="shared" si="8"/>
        <v>0.29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544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7"/>
      <c r="B21" s="257"/>
      <c r="C21" s="257"/>
      <c r="D21" s="257"/>
      <c r="E21" s="257"/>
      <c r="F21" s="257"/>
      <c r="G21" s="257"/>
      <c r="H21" s="257"/>
      <c r="I21" s="358"/>
      <c r="J21" s="359"/>
      <c r="K21" s="359"/>
      <c r="L21" s="359"/>
      <c r="M21" s="360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685</v>
      </c>
      <c r="S21" s="60" t="s">
        <v>725</v>
      </c>
      <c r="T21" s="65">
        <v>1000</v>
      </c>
      <c r="U21" s="65">
        <v>19578</v>
      </c>
      <c r="V21" s="65">
        <v>18044</v>
      </c>
      <c r="W21" s="65">
        <f t="shared" si="6"/>
        <v>1534</v>
      </c>
      <c r="X21" s="65">
        <f t="shared" si="7"/>
        <v>1534000</v>
      </c>
      <c r="Y21" s="97">
        <f t="shared" si="8"/>
        <v>1.534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685</v>
      </c>
      <c r="S22" s="60" t="s">
        <v>725</v>
      </c>
      <c r="T22" s="65">
        <v>1000</v>
      </c>
      <c r="U22" s="65">
        <v>15953</v>
      </c>
      <c r="V22" s="65">
        <v>15195</v>
      </c>
      <c r="W22" s="65">
        <f t="shared" si="6"/>
        <v>758</v>
      </c>
      <c r="X22" s="65">
        <f t="shared" si="7"/>
        <v>758000</v>
      </c>
      <c r="Y22" s="97">
        <f t="shared" si="8"/>
        <v>0.758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7"/>
      <c r="B23" s="257"/>
      <c r="C23" s="257"/>
      <c r="D23" s="257"/>
      <c r="E23" s="257"/>
      <c r="F23" s="257"/>
      <c r="G23" s="257"/>
      <c r="H23" s="257"/>
      <c r="I23" s="358"/>
      <c r="J23" s="359"/>
      <c r="K23" s="359"/>
      <c r="L23" s="359"/>
      <c r="M23" s="360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685</v>
      </c>
      <c r="S23" s="60" t="s">
        <v>725</v>
      </c>
      <c r="T23" s="65">
        <v>1000</v>
      </c>
      <c r="U23" s="30">
        <v>16002</v>
      </c>
      <c r="V23" s="30">
        <v>15076</v>
      </c>
      <c r="W23" s="65">
        <f t="shared" si="6"/>
        <v>926</v>
      </c>
      <c r="X23" s="65">
        <f t="shared" si="7"/>
        <v>926000</v>
      </c>
      <c r="Y23" s="97">
        <f t="shared" si="8"/>
        <v>0.926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7"/>
      <c r="B24" s="257"/>
      <c r="C24" s="257"/>
      <c r="D24" s="257"/>
      <c r="E24" s="257"/>
      <c r="F24" s="257"/>
      <c r="G24" s="257"/>
      <c r="H24" s="257"/>
      <c r="I24" s="358"/>
      <c r="J24" s="359"/>
      <c r="K24" s="359"/>
      <c r="L24" s="359"/>
      <c r="M24" s="360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685</v>
      </c>
      <c r="S24" s="60" t="s">
        <v>725</v>
      </c>
      <c r="T24" s="65">
        <v>1000</v>
      </c>
      <c r="U24" s="30">
        <v>27040</v>
      </c>
      <c r="V24" s="30">
        <v>26169</v>
      </c>
      <c r="W24" s="65">
        <f t="shared" si="6"/>
        <v>871</v>
      </c>
      <c r="X24" s="65">
        <f t="shared" si="7"/>
        <v>871000</v>
      </c>
      <c r="Y24" s="97">
        <f t="shared" si="8"/>
        <v>0.871</v>
      </c>
      <c r="Z24" s="144"/>
      <c r="AA24" s="54"/>
      <c r="AB24" s="65" t="s">
        <v>677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677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8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685</v>
      </c>
      <c r="S25" s="60" t="s">
        <v>725</v>
      </c>
      <c r="T25" s="65">
        <v>1000</v>
      </c>
      <c r="U25" s="30">
        <v>50984</v>
      </c>
      <c r="V25" s="30">
        <v>49603</v>
      </c>
      <c r="W25" s="65">
        <f t="shared" si="6"/>
        <v>1381</v>
      </c>
      <c r="X25" s="65">
        <f t="shared" si="7"/>
        <v>1381000</v>
      </c>
      <c r="Y25" s="97">
        <f t="shared" si="8"/>
        <v>1.381</v>
      </c>
      <c r="Z25" s="144"/>
      <c r="AA25" s="54"/>
      <c r="AB25" s="65" t="s">
        <v>671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672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701</v>
      </c>
      <c r="P26" s="73">
        <v>4864838</v>
      </c>
      <c r="Q26" s="30" t="e">
        <v>#REF!</v>
      </c>
      <c r="R26" s="65" t="s">
        <v>685</v>
      </c>
      <c r="S26" s="60" t="s">
        <v>725</v>
      </c>
      <c r="T26" s="65">
        <v>1000</v>
      </c>
      <c r="U26" s="30">
        <v>8153</v>
      </c>
      <c r="V26" s="30">
        <v>7385</v>
      </c>
      <c r="W26" s="65">
        <f t="shared" si="6"/>
        <v>768</v>
      </c>
      <c r="X26" s="65">
        <f t="shared" si="7"/>
        <v>768000</v>
      </c>
      <c r="Y26" s="97">
        <f t="shared" si="8"/>
        <v>0.768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702</v>
      </c>
      <c r="P27" s="73">
        <v>4864839</v>
      </c>
      <c r="Q27" s="30" t="e">
        <v>#REF!</v>
      </c>
      <c r="R27" s="65" t="s">
        <v>685</v>
      </c>
      <c r="S27" s="60" t="s">
        <v>725</v>
      </c>
      <c r="T27" s="65">
        <v>1000</v>
      </c>
      <c r="U27" s="30">
        <v>31655</v>
      </c>
      <c r="V27" s="30">
        <v>29901</v>
      </c>
      <c r="W27" s="65">
        <f t="shared" si="6"/>
        <v>1754</v>
      </c>
      <c r="X27" s="65">
        <f t="shared" si="7"/>
        <v>1754000</v>
      </c>
      <c r="Y27" s="97">
        <f t="shared" si="8"/>
        <v>1.754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579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580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61" t="s">
        <v>197</v>
      </c>
      <c r="B28" s="362" t="s">
        <v>773</v>
      </c>
      <c r="C28" s="362"/>
      <c r="D28" s="362"/>
      <c r="E28" s="358"/>
      <c r="F28" s="358"/>
      <c r="G28" s="363">
        <f>$Y$88</f>
        <v>57.43777478001994</v>
      </c>
      <c r="H28" s="358" t="s">
        <v>774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685</v>
      </c>
      <c r="S28" s="60" t="s">
        <v>725</v>
      </c>
      <c r="T28" s="65">
        <v>100</v>
      </c>
      <c r="U28" s="30">
        <v>33772</v>
      </c>
      <c r="V28" s="30">
        <v>32173</v>
      </c>
      <c r="W28" s="65">
        <f t="shared" si="6"/>
        <v>1599</v>
      </c>
      <c r="X28" s="65">
        <f t="shared" si="7"/>
        <v>159900</v>
      </c>
      <c r="Y28" s="97">
        <f t="shared" si="8"/>
        <v>0.1599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4"/>
      <c r="B29" s="365"/>
      <c r="C29" s="365"/>
      <c r="D29" s="365"/>
      <c r="E29" s="284"/>
      <c r="F29" s="284"/>
      <c r="G29" s="366"/>
      <c r="H29" s="284"/>
      <c r="I29" s="367"/>
      <c r="J29" s="68"/>
      <c r="K29" s="68"/>
      <c r="L29" s="68"/>
      <c r="M29" s="173"/>
      <c r="N29" s="30">
        <v>20</v>
      </c>
      <c r="O29" s="64" t="s">
        <v>778</v>
      </c>
      <c r="P29" s="73">
        <v>4864883</v>
      </c>
      <c r="Q29" s="30" t="e">
        <v>#REF!</v>
      </c>
      <c r="R29" s="65" t="s">
        <v>685</v>
      </c>
      <c r="S29" s="60" t="s">
        <v>725</v>
      </c>
      <c r="T29" s="65">
        <v>1000</v>
      </c>
      <c r="U29" s="30">
        <v>5230</v>
      </c>
      <c r="V29" s="30">
        <v>4778</v>
      </c>
      <c r="W29" s="65">
        <f t="shared" si="6"/>
        <v>452</v>
      </c>
      <c r="X29" s="65">
        <f t="shared" si="7"/>
        <v>452000</v>
      </c>
      <c r="Y29" s="97">
        <f t="shared" si="8"/>
        <v>0.452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4"/>
      <c r="B30" s="365"/>
      <c r="C30" s="365"/>
      <c r="D30" s="365"/>
      <c r="E30" s="284"/>
      <c r="F30" s="284"/>
      <c r="G30" s="366"/>
      <c r="H30" s="284"/>
      <c r="I30" s="367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2">
        <f>SUM(Y9:Y29)</f>
        <v>13.108500000000001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8" t="s">
        <v>748</v>
      </c>
      <c r="B31" s="369" t="s">
        <v>775</v>
      </c>
      <c r="C31" s="369"/>
      <c r="D31" s="370"/>
      <c r="E31" s="284"/>
      <c r="F31" s="284"/>
      <c r="G31" s="371">
        <f>'STEPPED UP BY GENCO'!$I$62*-1</f>
        <v>-8.9327478879</v>
      </c>
      <c r="H31" s="358" t="s">
        <v>774</v>
      </c>
      <c r="I31" s="367"/>
      <c r="J31" s="68"/>
      <c r="K31" s="68"/>
      <c r="L31" s="68"/>
      <c r="M31" s="173"/>
      <c r="N31" s="30"/>
      <c r="O31" s="213" t="s">
        <v>621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8"/>
      <c r="B32" s="372"/>
      <c r="C32" s="372"/>
      <c r="D32" s="372"/>
      <c r="E32" s="284"/>
      <c r="F32" s="284"/>
      <c r="G32" s="366"/>
      <c r="H32" s="284"/>
      <c r="I32" s="284"/>
      <c r="J32" s="68"/>
      <c r="K32" s="68"/>
      <c r="L32" s="68"/>
      <c r="M32" s="173"/>
      <c r="N32" s="30">
        <v>21</v>
      </c>
      <c r="O32" s="64" t="s">
        <v>703</v>
      </c>
      <c r="P32" s="73">
        <v>4865041</v>
      </c>
      <c r="Q32" s="30" t="e">
        <v>#REF!</v>
      </c>
      <c r="R32" s="65" t="s">
        <v>685</v>
      </c>
      <c r="S32" s="60" t="s">
        <v>725</v>
      </c>
      <c r="T32" s="65">
        <v>1100</v>
      </c>
      <c r="U32" s="30">
        <v>185</v>
      </c>
      <c r="V32" s="30">
        <v>185</v>
      </c>
      <c r="W32" s="65">
        <f>U32-V32</f>
        <v>0</v>
      </c>
      <c r="X32" s="65">
        <f>T32*W32</f>
        <v>0</v>
      </c>
      <c r="Y32" s="97">
        <f>IF(S32="Kvarh(Lag)",X32/1000000,X32/1000)</f>
        <v>0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584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8"/>
      <c r="B33" s="373"/>
      <c r="C33" s="372"/>
      <c r="D33" s="372"/>
      <c r="E33" s="284"/>
      <c r="F33" s="284"/>
      <c r="G33" s="375"/>
      <c r="H33" s="284"/>
      <c r="I33" s="284"/>
      <c r="J33" s="68"/>
      <c r="K33" s="68"/>
      <c r="L33" s="68"/>
      <c r="M33" s="173"/>
      <c r="N33" s="30">
        <v>22</v>
      </c>
      <c r="O33" s="64" t="s">
        <v>623</v>
      </c>
      <c r="P33" s="73">
        <v>4865042</v>
      </c>
      <c r="Q33" s="30" t="e">
        <v>#REF!</v>
      </c>
      <c r="R33" s="65" t="s">
        <v>685</v>
      </c>
      <c r="S33" s="60" t="s">
        <v>725</v>
      </c>
      <c r="T33" s="65">
        <v>1100</v>
      </c>
      <c r="U33" s="30">
        <v>51</v>
      </c>
      <c r="V33" s="30">
        <v>50</v>
      </c>
      <c r="W33" s="65">
        <f>U33-V33</f>
        <v>1</v>
      </c>
      <c r="X33" s="65">
        <f>T33*W33</f>
        <v>1100</v>
      </c>
      <c r="Y33" s="97">
        <f>IF(S33="Kvarh(Lag)",X33/1000000,X33/1000)</f>
        <v>0.0011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674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4"/>
      <c r="B34" s="362"/>
      <c r="C34" s="358"/>
      <c r="D34" s="358"/>
      <c r="E34" s="358"/>
      <c r="F34" s="358"/>
      <c r="G34" s="375"/>
      <c r="H34" s="358"/>
      <c r="I34" s="359"/>
      <c r="J34" s="359"/>
      <c r="K34" s="359"/>
      <c r="L34" s="359"/>
      <c r="M34" s="360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6"/>
      <c r="B35" s="369"/>
      <c r="C35" s="369"/>
      <c r="D35" s="377"/>
      <c r="E35" s="358"/>
      <c r="F35" s="358"/>
      <c r="G35" s="378"/>
      <c r="H35" s="358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685</v>
      </c>
      <c r="S35" s="60" t="s">
        <v>725</v>
      </c>
      <c r="T35" s="65">
        <v>1000</v>
      </c>
      <c r="U35" s="30">
        <v>146923</v>
      </c>
      <c r="V35" s="30">
        <v>142378</v>
      </c>
      <c r="W35" s="65">
        <f>U35-V35</f>
        <v>4545</v>
      </c>
      <c r="X35" s="65">
        <f>T35*W35</f>
        <v>4545000</v>
      </c>
      <c r="Y35" s="97">
        <f>IF(S35="Kvarh(Lag)",X35/1000000,X35/1000)</f>
        <v>4.545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9"/>
      <c r="B36" s="362"/>
      <c r="C36" s="358"/>
      <c r="D36" s="358"/>
      <c r="E36" s="358"/>
      <c r="F36" s="358"/>
      <c r="G36" s="380"/>
      <c r="H36" s="358"/>
      <c r="I36" s="359"/>
      <c r="J36" s="359"/>
      <c r="K36" s="359"/>
      <c r="L36" s="359"/>
      <c r="M36" s="360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685</v>
      </c>
      <c r="S36" s="60" t="s">
        <v>725</v>
      </c>
      <c r="T36" s="65">
        <v>1000</v>
      </c>
      <c r="U36" s="30">
        <v>11493</v>
      </c>
      <c r="V36" s="30">
        <v>11493</v>
      </c>
      <c r="W36" s="65">
        <f>U36-V36</f>
        <v>0</v>
      </c>
      <c r="X36" s="65">
        <f>T36*W36</f>
        <v>0</v>
      </c>
      <c r="Y36" s="97">
        <f>IF(S36="Kvarh(Lag)",X36/1000000,X36/1000)</f>
        <v>0</v>
      </c>
      <c r="Z36" s="144"/>
      <c r="AA36" s="54"/>
      <c r="AB36" s="85" t="s">
        <v>621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621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9"/>
      <c r="B37" s="362"/>
      <c r="C37" s="358"/>
      <c r="D37" s="358"/>
      <c r="E37" s="358"/>
      <c r="F37" s="358"/>
      <c r="G37" s="380"/>
      <c r="H37" s="358"/>
      <c r="I37" s="359"/>
      <c r="J37" s="359"/>
      <c r="K37" s="359"/>
      <c r="L37" s="359"/>
      <c r="M37" s="360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81"/>
      <c r="B38" s="72"/>
      <c r="C38" s="72"/>
      <c r="D38" s="72"/>
      <c r="E38" s="72"/>
      <c r="F38" s="72"/>
      <c r="G38" s="382"/>
      <c r="H38" s="39"/>
      <c r="I38" s="68"/>
      <c r="J38" s="68"/>
      <c r="K38" s="68"/>
      <c r="L38" s="68"/>
      <c r="M38" s="173"/>
      <c r="N38" s="30">
        <v>25</v>
      </c>
      <c r="O38" s="64" t="s">
        <v>699</v>
      </c>
      <c r="P38" s="73">
        <v>4864889</v>
      </c>
      <c r="Q38" s="30" t="e">
        <v>#REF!</v>
      </c>
      <c r="R38" s="65" t="s">
        <v>685</v>
      </c>
      <c r="S38" s="60" t="s">
        <v>725</v>
      </c>
      <c r="T38" s="65">
        <v>-1000</v>
      </c>
      <c r="U38" s="30">
        <v>6984</v>
      </c>
      <c r="V38" s="30">
        <v>6761</v>
      </c>
      <c r="W38" s="65">
        <f>U38-V38</f>
        <v>223</v>
      </c>
      <c r="X38" s="65">
        <f>T38*W38</f>
        <v>-223000</v>
      </c>
      <c r="Y38" s="97">
        <f>IF(S38="Kvarh(Lag)",X38/1000000,X38/1000)</f>
        <v>-0.223</v>
      </c>
      <c r="Z38" s="144"/>
      <c r="AA38" s="54"/>
      <c r="AB38" s="65" t="s">
        <v>637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622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9"/>
      <c r="C39" s="72"/>
      <c r="D39" s="72"/>
      <c r="E39" s="72"/>
      <c r="F39" s="257"/>
      <c r="G39" s="383"/>
      <c r="H39" s="362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685</v>
      </c>
      <c r="S39" s="60" t="s">
        <v>725</v>
      </c>
      <c r="T39" s="65">
        <v>-100</v>
      </c>
      <c r="U39" s="30">
        <v>74893</v>
      </c>
      <c r="V39" s="30">
        <v>72830</v>
      </c>
      <c r="W39" s="65">
        <f>U39-V39</f>
        <v>2063</v>
      </c>
      <c r="X39" s="65">
        <f>T39*W39</f>
        <v>-206300</v>
      </c>
      <c r="Y39" s="97">
        <f>IF(S39="Kvarh(Lag)",X39/1000000,X39/1000)</f>
        <v>-0.2063</v>
      </c>
      <c r="Z39" s="144"/>
      <c r="AA39" s="54"/>
      <c r="AB39" s="65" t="s">
        <v>638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623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4"/>
      <c r="B40" s="72"/>
      <c r="C40" s="72"/>
      <c r="D40" s="72"/>
      <c r="E40" s="72"/>
      <c r="F40" s="72"/>
      <c r="G40" s="385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6"/>
      <c r="C41" s="372"/>
      <c r="D41" s="372"/>
      <c r="E41" s="358"/>
      <c r="F41" s="358"/>
      <c r="G41" s="387"/>
      <c r="H41" s="359"/>
      <c r="I41" s="388"/>
      <c r="J41" s="389"/>
      <c r="K41" s="359"/>
      <c r="L41" s="359"/>
      <c r="M41" s="360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685</v>
      </c>
      <c r="S41" s="60" t="s">
        <v>725</v>
      </c>
      <c r="T41" s="65">
        <v>1000</v>
      </c>
      <c r="U41" s="30">
        <v>42701</v>
      </c>
      <c r="V41" s="30">
        <v>41771</v>
      </c>
      <c r="W41" s="65">
        <f>U41-V41</f>
        <v>930</v>
      </c>
      <c r="X41" s="65">
        <f>T41*W41</f>
        <v>930000</v>
      </c>
      <c r="Y41" s="97">
        <f>IF(S41="Kvarh(Lag)",X41/1000000,X41/1000)</f>
        <v>0.93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2"/>
      <c r="C42" s="372"/>
      <c r="D42" s="372"/>
      <c r="E42" s="138"/>
      <c r="F42" s="28"/>
      <c r="G42" s="385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90"/>
      <c r="B43" s="359"/>
      <c r="C43" s="359"/>
      <c r="D43" s="359"/>
      <c r="E43" s="359"/>
      <c r="F43" s="359"/>
      <c r="G43" s="191"/>
      <c r="H43" s="359"/>
      <c r="I43" s="359"/>
      <c r="J43" s="359"/>
      <c r="K43" s="359"/>
      <c r="L43" s="359"/>
      <c r="M43" s="360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685</v>
      </c>
      <c r="S43" s="60" t="s">
        <v>725</v>
      </c>
      <c r="T43" s="65">
        <v>1000</v>
      </c>
      <c r="U43" s="30">
        <v>49339</v>
      </c>
      <c r="V43" s="30">
        <v>46885</v>
      </c>
      <c r="W43" s="65">
        <f>U43-V43</f>
        <v>2454</v>
      </c>
      <c r="X43" s="65">
        <f>T43*W43</f>
        <v>2454000</v>
      </c>
      <c r="Y43" s="97">
        <f>IF(S43="Kvarh(Lag)",X43/1000000,X43/1000)</f>
        <v>2.454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3"/>
      <c r="B44" s="132"/>
      <c r="C44" s="132"/>
      <c r="D44" s="132"/>
      <c r="E44" s="132"/>
      <c r="F44" s="132"/>
      <c r="G44" s="394"/>
      <c r="H44" s="394"/>
      <c r="I44" s="394"/>
      <c r="J44" s="394"/>
      <c r="K44" s="394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685</v>
      </c>
      <c r="S44" s="60" t="s">
        <v>725</v>
      </c>
      <c r="T44" s="65">
        <v>1000</v>
      </c>
      <c r="U44" s="30">
        <v>31255</v>
      </c>
      <c r="V44" s="30">
        <v>30615</v>
      </c>
      <c r="W44" s="65">
        <f>U44-V44</f>
        <v>640</v>
      </c>
      <c r="X44" s="65">
        <f>T44*W44</f>
        <v>640000</v>
      </c>
      <c r="Y44" s="97">
        <f>IF(S44="Kvarh(Lag)",X44/1000000,X44/1000)</f>
        <v>0.64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7"/>
      <c r="M45" s="360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685</v>
      </c>
      <c r="S45" s="60" t="s">
        <v>725</v>
      </c>
      <c r="T45" s="65">
        <v>1000</v>
      </c>
      <c r="U45" s="30">
        <v>43857</v>
      </c>
      <c r="V45" s="30">
        <v>42133</v>
      </c>
      <c r="W45" s="65">
        <f>U45-V45</f>
        <v>1724</v>
      </c>
      <c r="X45" s="65">
        <f>T45*W45</f>
        <v>1724000</v>
      </c>
      <c r="Y45" s="97">
        <f>IF(S45="Kvarh(Lag)",X45/1000000,X45/1000)</f>
        <v>1.724</v>
      </c>
      <c r="Z45" s="144"/>
      <c r="AA45" s="54"/>
      <c r="AB45" s="65" t="s">
        <v>679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1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8"/>
      <c r="B46" s="228"/>
      <c r="C46" s="228"/>
      <c r="D46" s="228"/>
      <c r="E46" s="228"/>
      <c r="F46" s="362" t="s">
        <v>294</v>
      </c>
      <c r="G46" s="363">
        <f>SUM(G28:G44)</f>
        <v>48.50502689211994</v>
      </c>
      <c r="H46" s="362" t="s">
        <v>774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685</v>
      </c>
      <c r="S46" s="60" t="s">
        <v>725</v>
      </c>
      <c r="T46" s="65">
        <v>1000</v>
      </c>
      <c r="U46" s="65">
        <v>37274</v>
      </c>
      <c r="V46" s="65">
        <v>34718</v>
      </c>
      <c r="W46" s="65">
        <f>U46-V46</f>
        <v>2556</v>
      </c>
      <c r="X46" s="65">
        <f>T46*W46</f>
        <v>2556000</v>
      </c>
      <c r="Y46" s="97">
        <f>IF(S46="Kvarh(Lag)",X46/1000000,X46/1000)</f>
        <v>2.556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5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59"/>
      <c r="M48" s="360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685</v>
      </c>
      <c r="S48" s="60" t="s">
        <v>725</v>
      </c>
      <c r="T48" s="65">
        <v>-100</v>
      </c>
      <c r="U48" s="30">
        <v>421088</v>
      </c>
      <c r="V48" s="30">
        <v>417094</v>
      </c>
      <c r="W48" s="65">
        <f>U48-V48</f>
        <v>3994</v>
      </c>
      <c r="X48" s="65">
        <f>T48*W48</f>
        <v>-399400</v>
      </c>
      <c r="Y48" s="97">
        <f>IF(S48="Kvarh(Lag)",X48/1000000,X48/1000)</f>
        <v>-0.3994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5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59"/>
      <c r="M49" s="360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685</v>
      </c>
      <c r="S49" s="60" t="s">
        <v>725</v>
      </c>
      <c r="T49" s="65">
        <v>-100</v>
      </c>
      <c r="U49" s="30">
        <v>389076</v>
      </c>
      <c r="V49" s="30">
        <v>372388</v>
      </c>
      <c r="W49" s="65">
        <f>U49-V49</f>
        <v>16688</v>
      </c>
      <c r="X49" s="65">
        <f>T49*W49</f>
        <v>-1668800</v>
      </c>
      <c r="Y49" s="97">
        <f>IF(S49="Kvarh(Lag)",X49/1000000,X49/1000)</f>
        <v>-1.6688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685</v>
      </c>
      <c r="S50" s="60" t="s">
        <v>725</v>
      </c>
      <c r="T50" s="65">
        <v>-100</v>
      </c>
      <c r="U50" s="30">
        <v>74382</v>
      </c>
      <c r="V50" s="30">
        <v>72940</v>
      </c>
      <c r="W50" s="65">
        <f>U50-V50</f>
        <v>1442</v>
      </c>
      <c r="X50" s="65">
        <f>T50*W50</f>
        <v>-144200</v>
      </c>
      <c r="Y50" s="97">
        <f>IF(S50="Kvarh(Lag)",X50/1000000,X50/1000)</f>
        <v>-0.1442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685</v>
      </c>
      <c r="S51" s="60" t="s">
        <v>725</v>
      </c>
      <c r="T51" s="65">
        <v>-100</v>
      </c>
      <c r="U51" s="30">
        <v>482024</v>
      </c>
      <c r="V51" s="30">
        <v>465184</v>
      </c>
      <c r="W51" s="65">
        <f>U51-V51</f>
        <v>16840</v>
      </c>
      <c r="X51" s="65">
        <f>T51*W51</f>
        <v>-1684000</v>
      </c>
      <c r="Y51" s="97">
        <f>IF(S51="Kvarh(Lag)",X51/1000000,X51/1000)</f>
        <v>-1.684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685</v>
      </c>
      <c r="S52" s="60" t="s">
        <v>725</v>
      </c>
      <c r="T52" s="65">
        <v>-1000</v>
      </c>
      <c r="U52" s="30">
        <v>28324</v>
      </c>
      <c r="V52" s="30">
        <v>27328</v>
      </c>
      <c r="W52" s="65">
        <f>U52-V52</f>
        <v>996</v>
      </c>
      <c r="X52" s="65">
        <f>T52*W52</f>
        <v>-996000</v>
      </c>
      <c r="Y52" s="97">
        <f>IF(S52="Kvarh(Lag)",X52/1000000,X52/1000)</f>
        <v>-0.996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/>
      <c r="O53" s="95" t="s">
        <v>704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1"/>
      <c r="N55" s="30">
        <v>38</v>
      </c>
      <c r="O55" s="64" t="s">
        <v>705</v>
      </c>
      <c r="P55" s="73">
        <v>4864951</v>
      </c>
      <c r="Q55" s="30" t="e">
        <v>#REF!</v>
      </c>
      <c r="R55" s="65" t="s">
        <v>685</v>
      </c>
      <c r="S55" s="60" t="s">
        <v>725</v>
      </c>
      <c r="T55" s="65">
        <v>-1000</v>
      </c>
      <c r="U55" s="65">
        <v>64979</v>
      </c>
      <c r="V55" s="65">
        <v>63099</v>
      </c>
      <c r="W55" s="65">
        <f>U55-V55</f>
        <v>1880</v>
      </c>
      <c r="X55" s="65">
        <f>T55*W55</f>
        <v>-1880000</v>
      </c>
      <c r="Y55" s="97">
        <f>IF(S55="Kvarh(Lag)",X55/1000000,X55/1000)</f>
        <v>-1.88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706</v>
      </c>
      <c r="P56" s="73">
        <v>4864952</v>
      </c>
      <c r="Q56" s="30" t="e">
        <v>#REF!</v>
      </c>
      <c r="R56" s="65" t="s">
        <v>685</v>
      </c>
      <c r="S56" s="60" t="s">
        <v>725</v>
      </c>
      <c r="T56" s="65">
        <v>-1000</v>
      </c>
      <c r="U56" s="65">
        <v>43397</v>
      </c>
      <c r="V56" s="65">
        <v>42195</v>
      </c>
      <c r="W56" s="65">
        <f>U56-V56</f>
        <v>1202</v>
      </c>
      <c r="X56" s="65">
        <f>T56*W56</f>
        <v>-1202000</v>
      </c>
      <c r="Y56" s="97">
        <f>IF(S56="Kvarh(Lag)",X56/1000000,X56/1000)</f>
        <v>-1.202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685</v>
      </c>
      <c r="S59" s="60" t="s">
        <v>725</v>
      </c>
      <c r="T59" s="65">
        <v>-1000</v>
      </c>
      <c r="U59" s="30">
        <v>22402</v>
      </c>
      <c r="V59" s="30">
        <v>21711</v>
      </c>
      <c r="W59" s="65">
        <f>U59-V59</f>
        <v>691</v>
      </c>
      <c r="X59" s="65">
        <f>T59*W59</f>
        <v>-691000</v>
      </c>
      <c r="Y59" s="97">
        <f>IF(S59="Kvarh(Lag)",X59/1000000,X59/1000)</f>
        <v>-0.691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685</v>
      </c>
      <c r="S60" s="60" t="s">
        <v>725</v>
      </c>
      <c r="T60" s="65">
        <v>-1000</v>
      </c>
      <c r="U60" s="30">
        <v>16745</v>
      </c>
      <c r="V60" s="30">
        <v>16483</v>
      </c>
      <c r="W60" s="65">
        <f>U60-V60</f>
        <v>262</v>
      </c>
      <c r="X60" s="65">
        <f>T60*W60</f>
        <v>-262000</v>
      </c>
      <c r="Y60" s="97">
        <f>IF(S60="Kvarh(Lag)",X60/1000000,X60/1000)</f>
        <v>-0.262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559</v>
      </c>
      <c r="P62" s="73">
        <v>4865169</v>
      </c>
      <c r="Q62" s="30" t="e">
        <v>#REF!</v>
      </c>
      <c r="R62" s="65" t="s">
        <v>685</v>
      </c>
      <c r="S62" s="60" t="s">
        <v>725</v>
      </c>
      <c r="T62" s="65">
        <v>-1000</v>
      </c>
      <c r="U62" s="30">
        <v>45905</v>
      </c>
      <c r="V62" s="30">
        <v>45014</v>
      </c>
      <c r="W62" s="65">
        <f>U62-V62</f>
        <v>891</v>
      </c>
      <c r="X62" s="65">
        <f>T62*W62</f>
        <v>-891000</v>
      </c>
      <c r="Y62" s="97">
        <f>IF(S62="Kvarh(Lag)",X62/1000000,X62/1000)</f>
        <v>-0.891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688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689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685</v>
      </c>
      <c r="S65" s="60" t="s">
        <v>725</v>
      </c>
      <c r="T65" s="65">
        <v>1000</v>
      </c>
      <c r="U65" s="30">
        <v>35297</v>
      </c>
      <c r="V65" s="30">
        <v>34491</v>
      </c>
      <c r="W65" s="65">
        <f>U65-V65</f>
        <v>806</v>
      </c>
      <c r="X65" s="65">
        <f>T65*W65</f>
        <v>806000</v>
      </c>
      <c r="Y65" s="97">
        <f>IF(S65="Kvarh(Lag)",X65/1000000,X65/1000)</f>
        <v>0.806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685</v>
      </c>
      <c r="S66" s="60" t="s">
        <v>725</v>
      </c>
      <c r="T66" s="65">
        <v>1000</v>
      </c>
      <c r="U66" s="30">
        <v>58952</v>
      </c>
      <c r="V66" s="30">
        <v>57188</v>
      </c>
      <c r="W66" s="65">
        <f>U66-V66</f>
        <v>1764</v>
      </c>
      <c r="X66" s="65">
        <f>T66*W66</f>
        <v>1764000</v>
      </c>
      <c r="Y66" s="97">
        <f>IF(S66="Kvarh(Lag)",X66/1000000,X66/1000)</f>
        <v>1.764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707</v>
      </c>
      <c r="P68" s="73">
        <v>4865134</v>
      </c>
      <c r="Q68" s="30" t="e">
        <v>#REF!</v>
      </c>
      <c r="R68" s="65" t="s">
        <v>685</v>
      </c>
      <c r="S68" s="60" t="s">
        <v>725</v>
      </c>
      <c r="T68" s="65">
        <v>100</v>
      </c>
      <c r="U68" s="65">
        <v>55834</v>
      </c>
      <c r="V68" s="65">
        <v>55834</v>
      </c>
      <c r="W68" s="65">
        <f>U68-V68</f>
        <v>0</v>
      </c>
      <c r="X68" s="65">
        <f>T68*W68</f>
        <v>0</v>
      </c>
      <c r="Y68" s="97">
        <f>IF(S68="Kvarh(Lag)",X68/1000000,X68/1000)</f>
        <v>0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1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708</v>
      </c>
      <c r="P69" s="73">
        <v>4865135</v>
      </c>
      <c r="Q69" s="30" t="e">
        <v>#REF!</v>
      </c>
      <c r="R69" s="30" t="s">
        <v>685</v>
      </c>
      <c r="S69" s="60" t="s">
        <v>725</v>
      </c>
      <c r="T69" s="65">
        <v>100</v>
      </c>
      <c r="U69" s="30">
        <v>25237</v>
      </c>
      <c r="V69" s="30">
        <v>25237</v>
      </c>
      <c r="W69" s="65">
        <f>U69-V69</f>
        <v>0</v>
      </c>
      <c r="X69" s="65">
        <f>T69*W69</f>
        <v>0</v>
      </c>
      <c r="Y69" s="97">
        <f>IF(S69="Kvarh(Lag)",X69/1000000,X69/1000)</f>
        <v>0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18.280900000000003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18.280900000000003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721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18.280900000000003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-3.1294999999999997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0.14537478001994486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15.296774780019947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42.141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57.43777478001994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783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7" t="s">
        <v>833</v>
      </c>
      <c r="V157" s="447" t="s">
        <v>828</v>
      </c>
      <c r="W157" s="94" t="s">
        <v>217</v>
      </c>
      <c r="X157" s="94" t="s">
        <v>218</v>
      </c>
      <c r="Y157" s="94" t="s">
        <v>724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685</v>
      </c>
      <c r="S161" s="60" t="s">
        <v>725</v>
      </c>
      <c r="T161" s="65">
        <v>-100</v>
      </c>
      <c r="U161" s="65">
        <v>64680</v>
      </c>
      <c r="V161" s="65">
        <v>60812</v>
      </c>
      <c r="W161" s="65">
        <f>U161-V161</f>
        <v>3868</v>
      </c>
      <c r="X161" s="65">
        <f>T161*W161</f>
        <v>-386800</v>
      </c>
      <c r="Y161" s="97">
        <f>IF(S161="Kvarh(Lag)",X161/1000000,X161/1000)</f>
        <v>-0.3868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685</v>
      </c>
      <c r="S162" s="60" t="s">
        <v>725</v>
      </c>
      <c r="T162" s="65">
        <v>-100</v>
      </c>
      <c r="U162" s="65">
        <v>35441</v>
      </c>
      <c r="V162" s="65">
        <v>33631</v>
      </c>
      <c r="W162" s="65">
        <f>U162-V162</f>
        <v>1810</v>
      </c>
      <c r="X162" s="65">
        <f>T162*W162</f>
        <v>-181000</v>
      </c>
      <c r="Y162" s="97">
        <f>IF(S162="Kvarh(Lag)",X162/1000000,X162/1000)</f>
        <v>-0.181</v>
      </c>
      <c r="Z162" s="295"/>
      <c r="AA162" s="54"/>
      <c r="AB162" s="216" t="str">
        <f>NDPL!AA116</f>
        <v>ISBT K.GATE </v>
      </c>
      <c r="AC162" s="26"/>
      <c r="AD162" s="220">
        <f>NDPL!AB116</f>
        <v>6</v>
      </c>
      <c r="AE162" s="220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NDPL!BJ116</f>
        <v>ISBT K.GATE  F/O</v>
      </c>
      <c r="BL162" s="217">
        <f>NDPL!BK116</f>
        <v>4865087</v>
      </c>
      <c r="BM162" s="216">
        <f>NDPL!BL116</f>
        <v>0</v>
      </c>
      <c r="BN162" s="216" t="str">
        <f>NDPL!BM116</f>
        <v>SECURE</v>
      </c>
      <c r="BO162" s="216" t="str">
        <f>NDPL!BN116</f>
        <v>KWH</v>
      </c>
      <c r="BP162" s="216">
        <f>NDPL!BO116</f>
        <v>11000</v>
      </c>
      <c r="BQ162" s="216">
        <f>NDPL!BP116</f>
        <v>11000</v>
      </c>
      <c r="BR162" s="216">
        <f>NDPL!BQ116</f>
        <v>400</v>
      </c>
      <c r="BS162" s="216">
        <f>NDPL!BR116</f>
        <v>400</v>
      </c>
      <c r="BT162" s="216">
        <f>NDPL!BS116</f>
        <v>100</v>
      </c>
      <c r="BU162" s="216">
        <f>NDPL!BT116</f>
        <v>1</v>
      </c>
      <c r="BV162" s="216">
        <f>NDPL!BU116</f>
        <v>1</v>
      </c>
      <c r="BW162" s="216">
        <f>NDPL!BV116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685</v>
      </c>
      <c r="S163" s="60" t="s">
        <v>725</v>
      </c>
      <c r="T163" s="65">
        <v>-100</v>
      </c>
      <c r="U163" s="65">
        <v>22276</v>
      </c>
      <c r="V163" s="65">
        <v>20582</v>
      </c>
      <c r="W163" s="65">
        <f>U163-V163</f>
        <v>1694</v>
      </c>
      <c r="X163" s="65">
        <f>T163*W163</f>
        <v>-169400</v>
      </c>
      <c r="Y163" s="97">
        <f>IF(S163="Kvarh(Lag)",X163/1000000,X163/1000)</f>
        <v>-0.1694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685</v>
      </c>
      <c r="S164" s="60" t="s">
        <v>725</v>
      </c>
      <c r="T164" s="65">
        <v>-100</v>
      </c>
      <c r="U164" s="65">
        <v>40336</v>
      </c>
      <c r="V164" s="65">
        <v>38286</v>
      </c>
      <c r="W164" s="65">
        <f>U164-V164</f>
        <v>2050</v>
      </c>
      <c r="X164" s="65">
        <f>T164*W164</f>
        <v>-205000</v>
      </c>
      <c r="Y164" s="97">
        <f>IF(S164="Kvarh(Lag)",X164/1000000,X164/1000)</f>
        <v>-0.205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548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816</v>
      </c>
      <c r="P166" s="6">
        <v>4864807</v>
      </c>
      <c r="Q166" s="30">
        <v>0</v>
      </c>
      <c r="R166" s="65" t="s">
        <v>685</v>
      </c>
      <c r="S166" s="60" t="s">
        <v>725</v>
      </c>
      <c r="T166" s="65">
        <v>-100</v>
      </c>
      <c r="U166" s="65">
        <v>123436</v>
      </c>
      <c r="V166" s="65">
        <v>111553</v>
      </c>
      <c r="W166" s="65">
        <f>U166-V166</f>
        <v>11883</v>
      </c>
      <c r="X166" s="65">
        <f>T166*W166</f>
        <v>-1188300</v>
      </c>
      <c r="Y166" s="97">
        <f>IF(S166="Kvarh(Lag)",X166/1000000,X166/1000)</f>
        <v>-1.1883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685</v>
      </c>
      <c r="S167" s="60" t="s">
        <v>725</v>
      </c>
      <c r="T167" s="65">
        <v>-100</v>
      </c>
      <c r="U167" s="65">
        <v>42854</v>
      </c>
      <c r="V167" s="65">
        <v>41499</v>
      </c>
      <c r="W167" s="65">
        <f>U167-V167</f>
        <v>1355</v>
      </c>
      <c r="X167" s="65">
        <f>T167*W167</f>
        <v>-135500</v>
      </c>
      <c r="Y167" s="97">
        <f>IF(S167="Kvarh(Lag)",X167/1000000,X167/1000)</f>
        <v>-0.1355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822</v>
      </c>
      <c r="P168" s="6">
        <v>4902571</v>
      </c>
      <c r="Q168" s="30">
        <v>0</v>
      </c>
      <c r="R168" s="65" t="s">
        <v>685</v>
      </c>
      <c r="S168" s="60" t="s">
        <v>725</v>
      </c>
      <c r="T168" s="65">
        <v>300</v>
      </c>
      <c r="U168" s="65">
        <v>30</v>
      </c>
      <c r="V168" s="65">
        <v>30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825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/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590</v>
      </c>
      <c r="P171" s="73">
        <v>4902535</v>
      </c>
      <c r="Q171" s="30">
        <v>0</v>
      </c>
      <c r="R171" s="65" t="s">
        <v>685</v>
      </c>
      <c r="S171" s="60" t="s">
        <v>725</v>
      </c>
      <c r="T171" s="65">
        <v>-100</v>
      </c>
      <c r="U171" s="65">
        <v>2858</v>
      </c>
      <c r="V171" s="65">
        <v>2337</v>
      </c>
      <c r="W171" s="65">
        <f aca="true" t="shared" si="13" ref="W171:W176">U171-V171</f>
        <v>521</v>
      </c>
      <c r="X171" s="65">
        <f aca="true" t="shared" si="14" ref="X171:X176">T171*W171</f>
        <v>-52100</v>
      </c>
      <c r="Y171" s="97">
        <f aca="true" t="shared" si="15" ref="Y171:Y176">IF(S171="Kvarh(Lag)",X171/1000000,X171/1000)</f>
        <v>-0.0521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685</v>
      </c>
      <c r="S172" s="60" t="s">
        <v>725</v>
      </c>
      <c r="T172" s="65">
        <v>-100</v>
      </c>
      <c r="U172" s="65">
        <v>2259</v>
      </c>
      <c r="V172" s="65">
        <v>1952</v>
      </c>
      <c r="W172" s="65">
        <f t="shared" si="13"/>
        <v>307</v>
      </c>
      <c r="X172" s="65">
        <f t="shared" si="14"/>
        <v>-30700</v>
      </c>
      <c r="Y172" s="97">
        <f t="shared" si="15"/>
        <v>-0.0307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685</v>
      </c>
      <c r="S173" s="60" t="s">
        <v>725</v>
      </c>
      <c r="T173" s="65">
        <v>-100</v>
      </c>
      <c r="U173" s="65">
        <v>42601</v>
      </c>
      <c r="V173" s="65">
        <v>41616</v>
      </c>
      <c r="W173" s="65">
        <f t="shared" si="13"/>
        <v>985</v>
      </c>
      <c r="X173" s="65">
        <f t="shared" si="14"/>
        <v>-98500</v>
      </c>
      <c r="Y173" s="97">
        <f t="shared" si="15"/>
        <v>-0.0985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685</v>
      </c>
      <c r="S174" s="60" t="s">
        <v>725</v>
      </c>
      <c r="T174" s="65">
        <v>-100</v>
      </c>
      <c r="U174" s="65">
        <v>35149</v>
      </c>
      <c r="V174" s="65">
        <v>33650</v>
      </c>
      <c r="W174" s="65">
        <f t="shared" si="13"/>
        <v>1499</v>
      </c>
      <c r="X174" s="65">
        <f t="shared" si="14"/>
        <v>-149900</v>
      </c>
      <c r="Y174" s="97">
        <f t="shared" si="15"/>
        <v>-0.1499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685</v>
      </c>
      <c r="S175" s="60" t="s">
        <v>725</v>
      </c>
      <c r="T175" s="65">
        <v>-100</v>
      </c>
      <c r="U175" s="65">
        <v>2481</v>
      </c>
      <c r="V175" s="65">
        <v>2481</v>
      </c>
      <c r="W175" s="65">
        <f t="shared" si="13"/>
        <v>0</v>
      </c>
      <c r="X175" s="65">
        <f t="shared" si="14"/>
        <v>0</v>
      </c>
      <c r="Y175" s="97">
        <f t="shared" si="15"/>
        <v>0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685</v>
      </c>
      <c r="S176" s="60" t="s">
        <v>725</v>
      </c>
      <c r="T176" s="65">
        <v>-100</v>
      </c>
      <c r="U176" s="65">
        <v>31552</v>
      </c>
      <c r="V176" s="65">
        <v>31108</v>
      </c>
      <c r="W176" s="65">
        <f t="shared" si="13"/>
        <v>444</v>
      </c>
      <c r="X176" s="65">
        <f t="shared" si="14"/>
        <v>-44400</v>
      </c>
      <c r="Y176" s="97">
        <f t="shared" si="15"/>
        <v>-0.0444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685</v>
      </c>
      <c r="S179" s="60" t="s">
        <v>725</v>
      </c>
      <c r="T179" s="65">
        <v>-100</v>
      </c>
      <c r="U179" s="65">
        <v>45191</v>
      </c>
      <c r="V179" s="65">
        <v>43652</v>
      </c>
      <c r="W179" s="65">
        <f>U179-V179</f>
        <v>1539</v>
      </c>
      <c r="X179" s="65">
        <f>T179*W179</f>
        <v>-153900</v>
      </c>
      <c r="Y179" s="97">
        <f>IF(S179="Kvarh(Lag)",X179/1000000,X179/1000)</f>
        <v>-0.1539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685</v>
      </c>
      <c r="S180" s="60" t="s">
        <v>725</v>
      </c>
      <c r="T180" s="65">
        <v>-100</v>
      </c>
      <c r="U180" s="65">
        <v>39693</v>
      </c>
      <c r="V180" s="65">
        <v>37801</v>
      </c>
      <c r="W180" s="65">
        <f>U180-V180</f>
        <v>1892</v>
      </c>
      <c r="X180" s="65">
        <f>T180*W180</f>
        <v>-189200</v>
      </c>
      <c r="Y180" s="97">
        <f>IF(S180="Kvarh(Lag)",X180/1000000,X180/1000)</f>
        <v>-0.1892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685</v>
      </c>
      <c r="S181" s="60" t="s">
        <v>725</v>
      </c>
      <c r="T181" s="65">
        <v>-100</v>
      </c>
      <c r="U181" s="65">
        <v>58792</v>
      </c>
      <c r="V181" s="65">
        <v>55894</v>
      </c>
      <c r="W181" s="65">
        <f>U181-V181</f>
        <v>2898</v>
      </c>
      <c r="X181" s="65">
        <f>T181*W181</f>
        <v>-289800</v>
      </c>
      <c r="Y181" s="97">
        <f>IF(S181="Kvarh(Lag)",X181/1000000,X181/1000)</f>
        <v>-0.2898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549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685</v>
      </c>
      <c r="S183" s="60" t="s">
        <v>725</v>
      </c>
      <c r="T183" s="65">
        <v>100</v>
      </c>
      <c r="U183" s="65">
        <v>25550</v>
      </c>
      <c r="V183" s="65">
        <v>24100</v>
      </c>
      <c r="W183" s="65">
        <f>U183-V183</f>
        <v>1450</v>
      </c>
      <c r="X183" s="65">
        <f>T183*W183</f>
        <v>145000</v>
      </c>
      <c r="Y183" s="97">
        <f>IF(S183="Kvarh(Lag)",X183/1000000,X183/1000)</f>
        <v>0.145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-3.1294999999999997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560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690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840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7" t="s">
        <v>833</v>
      </c>
      <c r="V235" s="447" t="s">
        <v>828</v>
      </c>
      <c r="W235" s="94" t="s">
        <v>217</v>
      </c>
      <c r="X235" s="94" t="s">
        <v>218</v>
      </c>
      <c r="Y235" s="94" t="s">
        <v>724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685</v>
      </c>
      <c r="S237" s="60" t="s">
        <v>725</v>
      </c>
      <c r="T237" s="65">
        <v>1000</v>
      </c>
      <c r="U237" s="30">
        <v>73025</v>
      </c>
      <c r="V237" s="30">
        <v>68784</v>
      </c>
      <c r="W237" s="65">
        <f>U237-V237</f>
        <v>4241</v>
      </c>
      <c r="X237" s="65">
        <f>T237*W237</f>
        <v>4241000</v>
      </c>
      <c r="Y237" s="97">
        <f>IF(S237="Kvarh(Lag)",X237/1000000,X237/1000)</f>
        <v>4.241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685</v>
      </c>
      <c r="S238" s="60" t="s">
        <v>725</v>
      </c>
      <c r="T238" s="65">
        <v>1000</v>
      </c>
      <c r="U238" s="30">
        <v>15850</v>
      </c>
      <c r="V238" s="30">
        <v>13641</v>
      </c>
      <c r="W238" s="65">
        <f>U238-V238</f>
        <v>2209</v>
      </c>
      <c r="X238" s="65">
        <f>T238*W238</f>
        <v>2209000</v>
      </c>
      <c r="Y238" s="97">
        <f>IF(S238="Kvarh(Lag)",X238/1000000,X238/1000)</f>
        <v>2.209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685</v>
      </c>
      <c r="S239" s="60" t="s">
        <v>725</v>
      </c>
      <c r="T239" s="65">
        <v>1000</v>
      </c>
      <c r="U239" s="30">
        <v>27358</v>
      </c>
      <c r="V239" s="30">
        <v>24031</v>
      </c>
      <c r="W239" s="65">
        <f>U239-V239</f>
        <v>3327</v>
      </c>
      <c r="X239" s="65">
        <f>T239*W239</f>
        <v>3327000</v>
      </c>
      <c r="Y239" s="97">
        <f>IF(S239="Kvarh(Lag)",X239/1000000,X239/1000)</f>
        <v>3.327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592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685</v>
      </c>
      <c r="S240" s="60" t="s">
        <v>725</v>
      </c>
      <c r="T240" s="65">
        <v>1000</v>
      </c>
      <c r="U240" s="30">
        <v>6199</v>
      </c>
      <c r="V240" s="30">
        <v>3291</v>
      </c>
      <c r="W240" s="65">
        <f>U240-V240</f>
        <v>2908</v>
      </c>
      <c r="X240" s="65">
        <f>T240*W240</f>
        <v>2908000</v>
      </c>
      <c r="Y240" s="97">
        <f>IF(S240="Kvarh(Lag)",X240/1000000,X240/1000)</f>
        <v>2.908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592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685</v>
      </c>
      <c r="S242" s="60" t="s">
        <v>725</v>
      </c>
      <c r="T242" s="65">
        <v>1000</v>
      </c>
      <c r="U242" s="30">
        <v>25650</v>
      </c>
      <c r="V242" s="30">
        <v>22451</v>
      </c>
      <c r="W242" s="65">
        <f aca="true" t="shared" si="16" ref="W242:W247">U242-V242</f>
        <v>3199</v>
      </c>
      <c r="X242" s="65">
        <f aca="true" t="shared" si="17" ref="X242:X247">T242*W242</f>
        <v>3199000</v>
      </c>
      <c r="Y242" s="97">
        <f aca="true" t="shared" si="18" ref="Y242:Y247">IF(S242="Kvarh(Lag)",X242/1000000,X242/1000)</f>
        <v>3.199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685</v>
      </c>
      <c r="S243" s="60" t="s">
        <v>725</v>
      </c>
      <c r="T243" s="65">
        <v>1000</v>
      </c>
      <c r="U243" s="30">
        <v>140081</v>
      </c>
      <c r="V243" s="30">
        <v>136398</v>
      </c>
      <c r="W243" s="65">
        <f t="shared" si="16"/>
        <v>3683</v>
      </c>
      <c r="X243" s="65">
        <f t="shared" si="17"/>
        <v>3683000</v>
      </c>
      <c r="Y243" s="97">
        <f t="shared" si="18"/>
        <v>3.683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685</v>
      </c>
      <c r="S244" s="60" t="s">
        <v>725</v>
      </c>
      <c r="T244" s="65">
        <v>1000</v>
      </c>
      <c r="U244" s="30">
        <v>19943</v>
      </c>
      <c r="V244" s="30">
        <v>16593</v>
      </c>
      <c r="W244" s="65">
        <f t="shared" si="16"/>
        <v>3350</v>
      </c>
      <c r="X244" s="65">
        <f t="shared" si="17"/>
        <v>3350000</v>
      </c>
      <c r="Y244" s="97">
        <f t="shared" si="18"/>
        <v>3.35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685</v>
      </c>
      <c r="S245" s="60" t="s">
        <v>725</v>
      </c>
      <c r="T245" s="65">
        <v>1000</v>
      </c>
      <c r="U245" s="30">
        <v>17567</v>
      </c>
      <c r="V245" s="30">
        <v>14292</v>
      </c>
      <c r="W245" s="65">
        <f t="shared" si="16"/>
        <v>3275</v>
      </c>
      <c r="X245" s="65">
        <f t="shared" si="17"/>
        <v>3275000</v>
      </c>
      <c r="Y245" s="97">
        <f t="shared" si="18"/>
        <v>3.275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685</v>
      </c>
      <c r="S246" s="60" t="s">
        <v>725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665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685</v>
      </c>
      <c r="S247" s="60" t="s">
        <v>725</v>
      </c>
      <c r="T247" s="65">
        <v>1000</v>
      </c>
      <c r="U247" s="30">
        <v>50883</v>
      </c>
      <c r="V247" s="30">
        <v>45364</v>
      </c>
      <c r="W247" s="65">
        <f t="shared" si="16"/>
        <v>5519</v>
      </c>
      <c r="X247" s="65">
        <f t="shared" si="17"/>
        <v>5519000</v>
      </c>
      <c r="Y247" s="97">
        <f t="shared" si="18"/>
        <v>5.519</v>
      </c>
      <c r="Z247" s="144"/>
      <c r="AA247" s="54"/>
      <c r="AB247" s="85" t="s">
        <v>628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628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628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632</v>
      </c>
      <c r="P249" s="73">
        <v>4864916</v>
      </c>
      <c r="Q249" s="30" t="e">
        <v>#REF!</v>
      </c>
      <c r="R249" s="65" t="s">
        <v>685</v>
      </c>
      <c r="S249" s="60" t="s">
        <v>725</v>
      </c>
      <c r="T249" s="65">
        <v>1000</v>
      </c>
      <c r="U249" s="30">
        <v>33940</v>
      </c>
      <c r="V249" s="30">
        <v>32626</v>
      </c>
      <c r="W249" s="65">
        <f>U249-V249</f>
        <v>1314</v>
      </c>
      <c r="X249" s="65">
        <f>T249*W249</f>
        <v>1314000</v>
      </c>
      <c r="Y249" s="97">
        <f>IF(S249="Kvarh(Lag)",X249/1000000,X249/1000)</f>
        <v>1.314</v>
      </c>
      <c r="Z249" s="144"/>
      <c r="AA249" s="54"/>
      <c r="AB249" s="65" t="s">
        <v>632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634</v>
      </c>
      <c r="BL249" s="73" t="s">
        <v>633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629</v>
      </c>
      <c r="P250" s="73">
        <v>4864917</v>
      </c>
      <c r="Q250" s="30" t="e">
        <v>#REF!</v>
      </c>
      <c r="R250" s="65" t="s">
        <v>685</v>
      </c>
      <c r="S250" s="60" t="s">
        <v>725</v>
      </c>
      <c r="T250" s="65">
        <v>1000</v>
      </c>
      <c r="U250" s="30">
        <v>123636</v>
      </c>
      <c r="V250" s="30">
        <v>118291</v>
      </c>
      <c r="W250" s="65">
        <f>U250-V250</f>
        <v>5345</v>
      </c>
      <c r="X250" s="65">
        <f>T250*W250</f>
        <v>5345000</v>
      </c>
      <c r="Y250" s="97">
        <f>IF(S250="Kvarh(Lag)",X250/1000000,X250/1000)</f>
        <v>5.345</v>
      </c>
      <c r="Z250" s="144"/>
      <c r="AA250" s="54"/>
      <c r="AB250" s="65" t="s">
        <v>629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631</v>
      </c>
      <c r="BL250" s="73" t="s">
        <v>636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685</v>
      </c>
      <c r="S252" s="60" t="s">
        <v>725</v>
      </c>
      <c r="T252" s="65">
        <v>1000</v>
      </c>
      <c r="U252" s="30">
        <v>11409</v>
      </c>
      <c r="V252" s="30">
        <v>8965</v>
      </c>
      <c r="W252" s="65">
        <f>U252-V252</f>
        <v>2444</v>
      </c>
      <c r="X252" s="65">
        <f>T252*W252</f>
        <v>2444000</v>
      </c>
      <c r="Y252" s="97">
        <f>IF(S252="Kvarh(Lag)",X252/1000000,X252/1000)</f>
        <v>2.444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709</v>
      </c>
      <c r="P253" s="73">
        <v>4864986</v>
      </c>
      <c r="Q253" s="30" t="e">
        <v>#REF!</v>
      </c>
      <c r="R253" s="65" t="s">
        <v>685</v>
      </c>
      <c r="S253" s="60" t="s">
        <v>725</v>
      </c>
      <c r="T253" s="65">
        <v>1000</v>
      </c>
      <c r="U253" s="30">
        <v>8798</v>
      </c>
      <c r="V253" s="30">
        <v>7471</v>
      </c>
      <c r="W253" s="65">
        <f>U253-V253</f>
        <v>1327</v>
      </c>
      <c r="X253" s="65">
        <f>T253*W253</f>
        <v>1327000</v>
      </c>
      <c r="Y253" s="97">
        <f>IF(S253="Kvarh(Lag)",X253/1000000,X253/1000)</f>
        <v>1.327</v>
      </c>
      <c r="Z253" s="131"/>
      <c r="AA253" s="160"/>
      <c r="AB253" s="65" t="s">
        <v>562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562</v>
      </c>
      <c r="BL253" s="73" t="s">
        <v>635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42.141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42.141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SheetLayoutView="100" workbookViewId="0" topLeftCell="K11">
      <selection activeCell="W44" sqref="W44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690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839</v>
      </c>
      <c r="O3" s="91" t="s">
        <v>837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771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242" t="s">
        <v>834</v>
      </c>
      <c r="V5" s="242" t="s">
        <v>829</v>
      </c>
      <c r="W5" s="94" t="s">
        <v>217</v>
      </c>
      <c r="X5" s="94" t="s">
        <v>218</v>
      </c>
      <c r="Y5" s="94" t="s">
        <v>724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627</v>
      </c>
      <c r="AD6" s="18" t="s">
        <v>626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662</v>
      </c>
      <c r="P7" s="73">
        <v>4865180</v>
      </c>
      <c r="Q7" s="65" t="s">
        <v>685</v>
      </c>
      <c r="R7" s="65" t="s">
        <v>685</v>
      </c>
      <c r="S7" s="60" t="s">
        <v>725</v>
      </c>
      <c r="T7" s="65">
        <v>1000</v>
      </c>
      <c r="U7" s="30">
        <v>25299</v>
      </c>
      <c r="V7" s="30">
        <v>22873</v>
      </c>
      <c r="W7" s="65">
        <f>U7-V7</f>
        <v>2426</v>
      </c>
      <c r="X7" s="30">
        <f>T7*W7</f>
        <v>2426000</v>
      </c>
      <c r="Y7" s="97">
        <f>IF(S7="Kvarh(Lag)",X7/1000000,X7/1000)</f>
        <v>2.426</v>
      </c>
      <c r="Z7" s="183"/>
      <c r="AA7" s="229"/>
      <c r="AB7" s="3" t="s">
        <v>662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662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685</v>
      </c>
      <c r="R8" s="65" t="s">
        <v>685</v>
      </c>
      <c r="S8" s="60" t="s">
        <v>725</v>
      </c>
      <c r="T8" s="65">
        <v>100</v>
      </c>
      <c r="U8" s="30">
        <v>30853</v>
      </c>
      <c r="V8" s="30">
        <v>25976</v>
      </c>
      <c r="W8" s="65">
        <f aca="true" t="shared" si="0" ref="W8:W15">U8-V8</f>
        <v>4877</v>
      </c>
      <c r="X8" s="30">
        <f aca="true" t="shared" si="1" ref="X8:X15">T8*W8</f>
        <v>487700</v>
      </c>
      <c r="Y8" s="97">
        <f aca="true" t="shared" si="2" ref="Y8:Y15">IF(S8="Kvarh(Lag)",X8/1000000,X8/1000)</f>
        <v>0.4877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578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685</v>
      </c>
      <c r="R9" s="65" t="s">
        <v>685</v>
      </c>
      <c r="S9" s="60" t="s">
        <v>725</v>
      </c>
      <c r="T9" s="65">
        <v>1000</v>
      </c>
      <c r="U9" s="30">
        <v>66053</v>
      </c>
      <c r="V9" s="30">
        <v>63403</v>
      </c>
      <c r="W9" s="65">
        <f t="shared" si="0"/>
        <v>2650</v>
      </c>
      <c r="X9" s="30">
        <f t="shared" si="1"/>
        <v>2650000</v>
      </c>
      <c r="Y9" s="97">
        <f t="shared" si="2"/>
        <v>2.65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685</v>
      </c>
      <c r="R10" s="65" t="s">
        <v>685</v>
      </c>
      <c r="S10" s="60" t="s">
        <v>725</v>
      </c>
      <c r="T10" s="65">
        <v>100</v>
      </c>
      <c r="U10" s="30">
        <v>65342</v>
      </c>
      <c r="V10" s="30">
        <v>58814</v>
      </c>
      <c r="W10" s="65">
        <f t="shared" si="0"/>
        <v>6528</v>
      </c>
      <c r="X10" s="30">
        <f t="shared" si="1"/>
        <v>652800</v>
      </c>
      <c r="Y10" s="97">
        <f t="shared" si="2"/>
        <v>0.6528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685</v>
      </c>
      <c r="R11" s="65" t="s">
        <v>685</v>
      </c>
      <c r="S11" s="60" t="s">
        <v>725</v>
      </c>
      <c r="T11" s="65">
        <v>100</v>
      </c>
      <c r="U11" s="30">
        <v>66367</v>
      </c>
      <c r="V11" s="30">
        <v>61797</v>
      </c>
      <c r="W11" s="65">
        <f t="shared" si="0"/>
        <v>4570</v>
      </c>
      <c r="X11" s="30">
        <f t="shared" si="1"/>
        <v>457000</v>
      </c>
      <c r="Y11" s="97">
        <f t="shared" si="2"/>
        <v>0.457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685</v>
      </c>
      <c r="R12" s="65" t="s">
        <v>685</v>
      </c>
      <c r="S12" s="60" t="s">
        <v>725</v>
      </c>
      <c r="T12" s="65">
        <v>100</v>
      </c>
      <c r="U12" s="30">
        <v>145485</v>
      </c>
      <c r="V12" s="30">
        <v>144246</v>
      </c>
      <c r="W12" s="65">
        <f t="shared" si="0"/>
        <v>1239</v>
      </c>
      <c r="X12" s="30">
        <f t="shared" si="1"/>
        <v>123900</v>
      </c>
      <c r="Y12" s="97">
        <f t="shared" si="2"/>
        <v>0.1239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685</v>
      </c>
      <c r="R13" s="65" t="s">
        <v>685</v>
      </c>
      <c r="S13" s="60" t="s">
        <v>725</v>
      </c>
      <c r="T13" s="65">
        <v>100</v>
      </c>
      <c r="U13" s="30">
        <v>363371</v>
      </c>
      <c r="V13" s="30">
        <v>351016</v>
      </c>
      <c r="W13" s="65">
        <f t="shared" si="0"/>
        <v>12355</v>
      </c>
      <c r="X13" s="30">
        <f t="shared" si="1"/>
        <v>1235500</v>
      </c>
      <c r="Y13" s="97">
        <f t="shared" si="2"/>
        <v>1.2355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685</v>
      </c>
      <c r="R14" s="65" t="s">
        <v>685</v>
      </c>
      <c r="S14" s="60" t="s">
        <v>725</v>
      </c>
      <c r="T14" s="65">
        <v>100</v>
      </c>
      <c r="U14" s="30">
        <v>308144</v>
      </c>
      <c r="V14" s="30">
        <v>303612</v>
      </c>
      <c r="W14" s="65">
        <f t="shared" si="0"/>
        <v>4532</v>
      </c>
      <c r="X14" s="30">
        <f t="shared" si="1"/>
        <v>453200</v>
      </c>
      <c r="Y14" s="97">
        <f t="shared" si="2"/>
        <v>0.4532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714</v>
      </c>
      <c r="P15" s="73">
        <v>4865179</v>
      </c>
      <c r="Q15" s="65" t="s">
        <v>685</v>
      </c>
      <c r="R15" s="65" t="s">
        <v>685</v>
      </c>
      <c r="S15" s="60" t="s">
        <v>725</v>
      </c>
      <c r="T15" s="65">
        <v>1000</v>
      </c>
      <c r="U15" s="30">
        <v>25599</v>
      </c>
      <c r="V15" s="30">
        <v>23871</v>
      </c>
      <c r="W15" s="65">
        <f t="shared" si="0"/>
        <v>1728</v>
      </c>
      <c r="X15" s="30">
        <f t="shared" si="1"/>
        <v>1728000</v>
      </c>
      <c r="Y15" s="97">
        <f t="shared" si="2"/>
        <v>1.728</v>
      </c>
      <c r="Z15" s="183"/>
      <c r="AA15" s="80"/>
      <c r="AB15" s="3" t="s">
        <v>670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673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2">
        <f>SUM(Y7:Y15)</f>
        <v>10.214100000000002</v>
      </c>
      <c r="Z16" s="183"/>
      <c r="AA16" s="80"/>
      <c r="AB16" s="30" t="s">
        <v>593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595</v>
      </c>
      <c r="BM16" s="73" t="s">
        <v>594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685</v>
      </c>
      <c r="R17" s="65" t="s">
        <v>685</v>
      </c>
      <c r="S17" s="60" t="s">
        <v>725</v>
      </c>
      <c r="T17" s="65">
        <v>1000</v>
      </c>
      <c r="U17" s="30">
        <v>36132</v>
      </c>
      <c r="V17" s="30">
        <v>32922</v>
      </c>
      <c r="W17" s="65">
        <f>U17-V17</f>
        <v>3210</v>
      </c>
      <c r="X17" s="30">
        <f>T17*W17</f>
        <v>3210000</v>
      </c>
      <c r="Y17" s="97">
        <f>IF(S17="Kvarh(Lag)",X17/1000000,X17/1000)</f>
        <v>3.21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685</v>
      </c>
      <c r="R18" s="30" t="s">
        <v>685</v>
      </c>
      <c r="S18" s="60" t="s">
        <v>725</v>
      </c>
      <c r="T18" s="65">
        <v>1000</v>
      </c>
      <c r="U18" s="30">
        <v>36903</v>
      </c>
      <c r="V18" s="30">
        <v>33659</v>
      </c>
      <c r="W18" s="65">
        <f>U18-V18</f>
        <v>3244</v>
      </c>
      <c r="X18" s="30">
        <f>T18*W18</f>
        <v>3244000</v>
      </c>
      <c r="Y18" s="97">
        <f>IF(S18="Kvarh(Lag)",X18/1000000,X18/1000)</f>
        <v>3.244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685</v>
      </c>
      <c r="R19" s="65" t="s">
        <v>685</v>
      </c>
      <c r="S19" s="60" t="s">
        <v>725</v>
      </c>
      <c r="T19" s="65">
        <v>1000</v>
      </c>
      <c r="U19" s="30">
        <v>45258</v>
      </c>
      <c r="V19" s="30">
        <v>43306</v>
      </c>
      <c r="W19" s="65">
        <f>U19-V19</f>
        <v>1952</v>
      </c>
      <c r="X19" s="30">
        <f>T19*W19</f>
        <v>1952000</v>
      </c>
      <c r="Y19" s="97">
        <f>IF(S19="Kvarh(Lag)",X19/1000000,X19/1000)</f>
        <v>1.952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685</v>
      </c>
      <c r="R20" s="65" t="s">
        <v>685</v>
      </c>
      <c r="S20" s="60" t="s">
        <v>725</v>
      </c>
      <c r="T20" s="65">
        <v>1000</v>
      </c>
      <c r="U20" s="30">
        <v>42863</v>
      </c>
      <c r="V20" s="30">
        <v>40950</v>
      </c>
      <c r="W20" s="65">
        <f>U20-V20</f>
        <v>1913</v>
      </c>
      <c r="X20" s="30">
        <f>T20*W20</f>
        <v>1913000</v>
      </c>
      <c r="Y20" s="97">
        <f>IF(S20="Kvarh(Lag)",X20/1000000,X20/1000)</f>
        <v>1.913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51"/>
      <c r="B21" s="352" t="s">
        <v>772</v>
      </c>
      <c r="C21" s="353"/>
      <c r="D21" s="353"/>
      <c r="E21" s="353"/>
      <c r="F21" s="353"/>
      <c r="G21" s="353"/>
      <c r="H21" s="353"/>
      <c r="I21" s="353"/>
      <c r="J21" s="354"/>
      <c r="K21" s="354"/>
      <c r="L21" s="354"/>
      <c r="M21" s="355"/>
      <c r="N21" s="30"/>
      <c r="O21" s="213" t="s">
        <v>648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6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685</v>
      </c>
      <c r="R22" s="65" t="s">
        <v>685</v>
      </c>
      <c r="S22" s="60" t="s">
        <v>725</v>
      </c>
      <c r="T22" s="65">
        <v>1000</v>
      </c>
      <c r="U22" s="30">
        <v>207</v>
      </c>
      <c r="V22" s="30">
        <v>191</v>
      </c>
      <c r="W22" s="65">
        <f>U22-V22</f>
        <v>16</v>
      </c>
      <c r="X22" s="30">
        <f>T22*W22</f>
        <v>16000</v>
      </c>
      <c r="Y22" s="97">
        <f>IF(S22="Kvarh(Lag)",X22/1000000,X22/1000)</f>
        <v>0.016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646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6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685</v>
      </c>
      <c r="R23" s="65" t="s">
        <v>685</v>
      </c>
      <c r="S23" s="60" t="s">
        <v>725</v>
      </c>
      <c r="T23" s="65">
        <v>1000</v>
      </c>
      <c r="U23" s="30">
        <v>9995</v>
      </c>
      <c r="V23" s="30">
        <v>9227</v>
      </c>
      <c r="W23" s="65">
        <f>U23-V23</f>
        <v>768</v>
      </c>
      <c r="X23" s="30">
        <f>T23*W23</f>
        <v>768000</v>
      </c>
      <c r="Y23" s="97">
        <f>IF(S23="Kvarh(Lag)",X23/1000000,X23/1000)</f>
        <v>0.768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7"/>
      <c r="B24" s="257"/>
      <c r="C24" s="257"/>
      <c r="D24" s="257"/>
      <c r="E24" s="257"/>
      <c r="F24" s="257"/>
      <c r="G24" s="257"/>
      <c r="H24" s="257"/>
      <c r="I24" s="358"/>
      <c r="J24" s="359"/>
      <c r="K24" s="359"/>
      <c r="L24" s="359"/>
      <c r="M24" s="360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648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685</v>
      </c>
      <c r="R25" s="65" t="s">
        <v>685</v>
      </c>
      <c r="S25" s="60" t="s">
        <v>725</v>
      </c>
      <c r="T25" s="65">
        <v>1000</v>
      </c>
      <c r="U25" s="30">
        <v>4577</v>
      </c>
      <c r="V25" s="30">
        <v>3994</v>
      </c>
      <c r="W25" s="65">
        <f>U25-V25</f>
        <v>583</v>
      </c>
      <c r="X25" s="30">
        <f>T25*W25</f>
        <v>583000</v>
      </c>
      <c r="Y25" s="97">
        <f>IF(S25="Kvarh(Lag)",X25/1000000,X25/1000)</f>
        <v>0.583</v>
      </c>
      <c r="Z25" s="183"/>
      <c r="AA25" s="2"/>
      <c r="AB25" s="3" t="s">
        <v>649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650</v>
      </c>
      <c r="BM25" s="6" t="s">
        <v>651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7"/>
      <c r="B26" s="257"/>
      <c r="C26" s="257"/>
      <c r="D26" s="257"/>
      <c r="E26" s="257"/>
      <c r="F26" s="257"/>
      <c r="G26" s="257"/>
      <c r="H26" s="257"/>
      <c r="I26" s="358"/>
      <c r="J26" s="359"/>
      <c r="K26" s="359"/>
      <c r="L26" s="359"/>
      <c r="M26" s="360"/>
      <c r="N26" s="30">
        <v>16</v>
      </c>
      <c r="O26" s="64" t="s">
        <v>55</v>
      </c>
      <c r="P26" s="73">
        <v>4864970</v>
      </c>
      <c r="Q26" s="65" t="s">
        <v>685</v>
      </c>
      <c r="R26" s="65" t="s">
        <v>685</v>
      </c>
      <c r="S26" s="60" t="s">
        <v>725</v>
      </c>
      <c r="T26" s="65">
        <v>1000</v>
      </c>
      <c r="U26" s="30">
        <v>23994</v>
      </c>
      <c r="V26" s="30">
        <v>20006</v>
      </c>
      <c r="W26" s="65">
        <f>U26-V26</f>
        <v>3988</v>
      </c>
      <c r="X26" s="30">
        <f>T26*W26</f>
        <v>3988000</v>
      </c>
      <c r="Y26" s="97">
        <f>IF(S26="Kvarh(Lag)",X26/1000000,X26/1000)</f>
        <v>3.988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7"/>
      <c r="B27" s="257"/>
      <c r="C27" s="257"/>
      <c r="D27" s="257"/>
      <c r="E27" s="257"/>
      <c r="F27" s="257"/>
      <c r="G27" s="257"/>
      <c r="H27" s="257"/>
      <c r="I27" s="358"/>
      <c r="J27" s="359"/>
      <c r="K27" s="359"/>
      <c r="L27" s="359"/>
      <c r="M27" s="360"/>
      <c r="N27" s="30">
        <v>17</v>
      </c>
      <c r="O27" s="64" t="s">
        <v>59</v>
      </c>
      <c r="P27" s="73">
        <v>4864971</v>
      </c>
      <c r="Q27" s="65" t="s">
        <v>685</v>
      </c>
      <c r="R27" s="65" t="s">
        <v>685</v>
      </c>
      <c r="S27" s="60" t="s">
        <v>725</v>
      </c>
      <c r="T27" s="65">
        <v>1000</v>
      </c>
      <c r="U27" s="30">
        <v>19839</v>
      </c>
      <c r="V27" s="30">
        <v>18899</v>
      </c>
      <c r="W27" s="65">
        <f>U27-V27</f>
        <v>940</v>
      </c>
      <c r="X27" s="30">
        <f>T27*W27</f>
        <v>940000</v>
      </c>
      <c r="Y27" s="97">
        <f>IF(S27="Kvarh(Lag)",X27/1000000,X27/1000)</f>
        <v>0.94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8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685</v>
      </c>
      <c r="R28" s="30" t="s">
        <v>685</v>
      </c>
      <c r="S28" s="60" t="s">
        <v>725</v>
      </c>
      <c r="T28" s="65">
        <v>1000</v>
      </c>
      <c r="U28" s="30">
        <v>21203</v>
      </c>
      <c r="V28" s="30">
        <v>17271</v>
      </c>
      <c r="W28" s="65">
        <f>U28-V28</f>
        <v>3932</v>
      </c>
      <c r="X28" s="30">
        <f>T28*W28</f>
        <v>3932000</v>
      </c>
      <c r="Y28" s="97">
        <f>IF(S28="Kvarh(Lag)",X28/1000000,X28/1000)</f>
        <v>3.932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61" t="s">
        <v>197</v>
      </c>
      <c r="B31" s="362" t="s">
        <v>773</v>
      </c>
      <c r="C31" s="362"/>
      <c r="D31" s="362"/>
      <c r="E31" s="358"/>
      <c r="F31" s="358"/>
      <c r="G31" s="363">
        <f>$Y$112</f>
        <v>82.63626970581333</v>
      </c>
      <c r="H31" s="358" t="s">
        <v>774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685</v>
      </c>
      <c r="R31" s="65" t="s">
        <v>685</v>
      </c>
      <c r="S31" s="60" t="s">
        <v>725</v>
      </c>
      <c r="T31" s="65">
        <v>1000</v>
      </c>
      <c r="U31" s="30">
        <v>20321</v>
      </c>
      <c r="V31" s="30">
        <v>19721</v>
      </c>
      <c r="W31" s="65">
        <f>U31-V31</f>
        <v>600</v>
      </c>
      <c r="X31" s="30">
        <f>T31*W31</f>
        <v>600000</v>
      </c>
      <c r="Y31" s="97">
        <f>IF(S31="Kvarh(Lag)",X31/1000000,X31/1000)</f>
        <v>0.6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4"/>
      <c r="B32" s="365"/>
      <c r="C32" s="365"/>
      <c r="D32" s="365"/>
      <c r="E32" s="284"/>
      <c r="F32" s="284"/>
      <c r="G32" s="366"/>
      <c r="H32" s="284"/>
      <c r="I32" s="367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685</v>
      </c>
      <c r="R32" s="65" t="s">
        <v>685</v>
      </c>
      <c r="S32" s="60" t="s">
        <v>725</v>
      </c>
      <c r="T32" s="65">
        <v>1000</v>
      </c>
      <c r="U32" s="30">
        <v>22173</v>
      </c>
      <c r="V32" s="30">
        <v>21647</v>
      </c>
      <c r="W32" s="65">
        <f>U32-V32</f>
        <v>526</v>
      </c>
      <c r="X32" s="30">
        <f>T32*W32</f>
        <v>526000</v>
      </c>
      <c r="Y32" s="97">
        <f>IF(S32="Kvarh(Lag)",X32/1000000,X32/1000)</f>
        <v>0.526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8" t="s">
        <v>748</v>
      </c>
      <c r="B33" s="369" t="s">
        <v>775</v>
      </c>
      <c r="C33" s="369"/>
      <c r="D33" s="370"/>
      <c r="E33" s="284"/>
      <c r="F33" s="284"/>
      <c r="G33" s="371">
        <f>'STEPPED UP BY GENCO'!$I$61*-1</f>
        <v>-15.306737516100002</v>
      </c>
      <c r="H33" s="358" t="s">
        <v>774</v>
      </c>
      <c r="I33" s="367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8"/>
      <c r="B34" s="372"/>
      <c r="C34" s="372"/>
      <c r="D34" s="372"/>
      <c r="E34" s="284"/>
      <c r="F34" s="284"/>
      <c r="G34" s="366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685</v>
      </c>
      <c r="R34" s="30" t="s">
        <v>685</v>
      </c>
      <c r="S34" s="60" t="s">
        <v>725</v>
      </c>
      <c r="T34" s="65">
        <v>1000</v>
      </c>
      <c r="U34" s="30">
        <v>169100</v>
      </c>
      <c r="V34" s="30">
        <v>163801</v>
      </c>
      <c r="W34" s="65">
        <f>U34-V34</f>
        <v>5299</v>
      </c>
      <c r="X34" s="30">
        <f>T34*W34</f>
        <v>5299000</v>
      </c>
      <c r="Y34" s="97">
        <f>IF(S34="Kvarh(Lag)",X34/1000000,X34/1000)</f>
        <v>5.299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8"/>
      <c r="B35" s="373"/>
      <c r="C35" s="372"/>
      <c r="D35" s="372"/>
      <c r="E35" s="284"/>
      <c r="F35" s="284"/>
      <c r="G35" s="375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685</v>
      </c>
      <c r="R35" s="65" t="s">
        <v>685</v>
      </c>
      <c r="S35" s="60" t="s">
        <v>725</v>
      </c>
      <c r="T35" s="65">
        <v>1000</v>
      </c>
      <c r="U35" s="30">
        <v>162663</v>
      </c>
      <c r="V35" s="30">
        <v>156339</v>
      </c>
      <c r="W35" s="65">
        <f>U35-V35</f>
        <v>6324</v>
      </c>
      <c r="X35" s="30">
        <f>T35*W35</f>
        <v>6324000</v>
      </c>
      <c r="Y35" s="97">
        <f>IF(S35="Kvarh(Lag)",X35/1000000,X35/1000)</f>
        <v>6.324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4"/>
      <c r="B36" s="362"/>
      <c r="C36" s="358"/>
      <c r="D36" s="358"/>
      <c r="E36" s="358"/>
      <c r="F36" s="358"/>
      <c r="G36" s="375"/>
      <c r="H36" s="358"/>
      <c r="I36" s="359"/>
      <c r="J36" s="359"/>
      <c r="K36" s="359"/>
      <c r="L36" s="359"/>
      <c r="M36" s="360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6"/>
      <c r="B37" s="369"/>
      <c r="C37" s="369"/>
      <c r="D37" s="377"/>
      <c r="E37" s="358"/>
      <c r="F37" s="358"/>
      <c r="G37" s="378"/>
      <c r="H37" s="358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9"/>
      <c r="B38" s="362"/>
      <c r="C38" s="358"/>
      <c r="D38" s="358"/>
      <c r="E38" s="358"/>
      <c r="F38" s="358"/>
      <c r="G38" s="380"/>
      <c r="H38" s="358"/>
      <c r="I38" s="359"/>
      <c r="J38" s="359"/>
      <c r="K38" s="359"/>
      <c r="L38" s="359"/>
      <c r="M38" s="360"/>
      <c r="N38" s="30">
        <v>23</v>
      </c>
      <c r="O38" s="64" t="s">
        <v>382</v>
      </c>
      <c r="P38" s="73">
        <v>4864964</v>
      </c>
      <c r="Q38" s="65" t="s">
        <v>685</v>
      </c>
      <c r="R38" s="65" t="s">
        <v>685</v>
      </c>
      <c r="S38" s="60" t="s">
        <v>725</v>
      </c>
      <c r="T38" s="65">
        <v>1000</v>
      </c>
      <c r="U38" s="30">
        <v>41697</v>
      </c>
      <c r="V38" s="30">
        <v>39751</v>
      </c>
      <c r="W38" s="65">
        <f aca="true" t="shared" si="7" ref="W38:W43">U38-V38</f>
        <v>1946</v>
      </c>
      <c r="X38" s="30">
        <f aca="true" t="shared" si="8" ref="X38:X43">T38*W38</f>
        <v>1946000</v>
      </c>
      <c r="Y38" s="97">
        <f aca="true" t="shared" si="9" ref="Y38:Y43">IF(S38="Kvarh(Lag)",X38/1000000,X38/1000)</f>
        <v>1.946</v>
      </c>
      <c r="Z38" s="183"/>
      <c r="AA38" s="41"/>
      <c r="AB38" s="26" t="s">
        <v>494</v>
      </c>
      <c r="AC38" s="42">
        <f t="shared" si="6"/>
        <v>3</v>
      </c>
      <c r="AD38" s="220">
        <f>NDPL!AC50</f>
        <v>3</v>
      </c>
      <c r="AE38" s="220">
        <f>NDPL!AD50</f>
        <v>0</v>
      </c>
      <c r="AF38" s="220">
        <f>NDPL!AE50</f>
        <v>0</v>
      </c>
      <c r="AG38" s="220">
        <f>NDPL!AF50</f>
        <v>0</v>
      </c>
      <c r="AH38" s="220">
        <f>NDPL!AG50</f>
        <v>0</v>
      </c>
      <c r="AI38" s="220">
        <f>NDPL!AH50</f>
        <v>0</v>
      </c>
      <c r="AJ38" s="220">
        <f>NDPL!AI50</f>
        <v>0</v>
      </c>
      <c r="AK38" s="220">
        <f>NDPL!AJ50</f>
        <v>0</v>
      </c>
      <c r="AL38" s="220">
        <f>NDPL!AK50</f>
        <v>0</v>
      </c>
      <c r="AM38" s="230">
        <f>NDPL!AL50</f>
        <v>0</v>
      </c>
      <c r="AN38" s="230">
        <f>NDPL!AM50</f>
        <v>0</v>
      </c>
      <c r="AO38" s="220">
        <f>NDPL!AN50</f>
        <v>0</v>
      </c>
      <c r="AP38" s="220">
        <f>NDPL!AO50</f>
        <v>0</v>
      </c>
      <c r="AQ38" s="220">
        <f>NDPL!AP50</f>
        <v>0</v>
      </c>
      <c r="AR38" s="230">
        <f>NDPL!AQ50</f>
        <v>0</v>
      </c>
      <c r="AS38" s="230">
        <f>NDPL!AR50</f>
        <v>0</v>
      </c>
      <c r="AT38" s="230">
        <f>NDPL!AS50</f>
        <v>0</v>
      </c>
      <c r="AU38" s="230">
        <f>NDPL!AT50</f>
        <v>0</v>
      </c>
      <c r="AV38" s="230">
        <f>NDPL!AU50</f>
        <v>0</v>
      </c>
      <c r="AW38" s="230">
        <f>NDPL!AV50</f>
        <v>0</v>
      </c>
      <c r="AX38" s="230">
        <f>NDPL!AW50</f>
        <v>0</v>
      </c>
      <c r="AY38" s="230">
        <f>NDPL!AX50</f>
        <v>0</v>
      </c>
      <c r="AZ38" s="230">
        <f>NDPL!AY50</f>
        <v>0</v>
      </c>
      <c r="BA38" s="230">
        <f>NDPL!AZ50</f>
        <v>0</v>
      </c>
      <c r="BB38" s="230">
        <f>NDPL!BA50</f>
        <v>0</v>
      </c>
      <c r="BC38" s="230">
        <f>NDPL!BB50</f>
        <v>0</v>
      </c>
      <c r="BD38" s="230">
        <f>NDPL!BC50</f>
        <v>0</v>
      </c>
      <c r="BE38" s="230">
        <f>NDPL!BD50</f>
        <v>0</v>
      </c>
      <c r="BF38" s="230">
        <f>NDPL!BE50</f>
        <v>0</v>
      </c>
      <c r="BG38" s="230">
        <f>NDPL!BF50</f>
        <v>0</v>
      </c>
      <c r="BH38" s="230">
        <f>NDPL!BG50</f>
        <v>0</v>
      </c>
      <c r="BI38" s="230">
        <f>NDPL!BH50</f>
        <v>3</v>
      </c>
      <c r="BJ38" s="219"/>
      <c r="BK38" s="26"/>
      <c r="BL38" s="219" t="s">
        <v>494</v>
      </c>
      <c r="BM38" s="271">
        <f>NDPL!BK50</f>
        <v>4864954</v>
      </c>
      <c r="BN38" s="218">
        <f>NDPL!BL50</f>
        <v>0</v>
      </c>
      <c r="BO38" s="218" t="str">
        <f>NDPL!BM50</f>
        <v>ELSTER</v>
      </c>
      <c r="BP38" s="218" t="str">
        <f>NDPL!BN50</f>
        <v>KWH</v>
      </c>
      <c r="BQ38" s="218">
        <f>NDPL!BO50</f>
        <v>66</v>
      </c>
      <c r="BR38" s="218">
        <f>NDPL!BP50</f>
        <v>66</v>
      </c>
      <c r="BS38" s="218">
        <f>NDPL!BQ50</f>
        <v>800</v>
      </c>
      <c r="BT38" s="218">
        <f>NDPL!BR50</f>
        <v>800</v>
      </c>
      <c r="BU38" s="218">
        <f>NDPL!BS50</f>
        <v>1000</v>
      </c>
      <c r="BV38" s="218">
        <f>NDPL!BT50</f>
        <v>1</v>
      </c>
      <c r="BW38" s="218">
        <f>NDPL!BU50</f>
        <v>1</v>
      </c>
      <c r="BX38" s="216">
        <f>NDPL!BV50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81"/>
      <c r="B39" s="72"/>
      <c r="C39" s="72"/>
      <c r="D39" s="72"/>
      <c r="E39" s="72"/>
      <c r="F39" s="72"/>
      <c r="G39" s="382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685</v>
      </c>
      <c r="R39" s="65" t="s">
        <v>685</v>
      </c>
      <c r="S39" s="60" t="s">
        <v>725</v>
      </c>
      <c r="T39" s="65">
        <v>1000</v>
      </c>
      <c r="U39" s="30">
        <v>55984</v>
      </c>
      <c r="V39" s="30">
        <v>53762</v>
      </c>
      <c r="W39" s="65">
        <f t="shared" si="7"/>
        <v>2222</v>
      </c>
      <c r="X39" s="30">
        <f t="shared" si="8"/>
        <v>2222000</v>
      </c>
      <c r="Y39" s="97">
        <f t="shared" si="9"/>
        <v>2.222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9"/>
      <c r="C40" s="72"/>
      <c r="D40" s="72"/>
      <c r="E40" s="72"/>
      <c r="F40" s="257"/>
      <c r="G40" s="383"/>
      <c r="H40" s="362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685</v>
      </c>
      <c r="R40" s="65" t="s">
        <v>685</v>
      </c>
      <c r="S40" s="60" t="s">
        <v>725</v>
      </c>
      <c r="T40" s="65">
        <v>1000</v>
      </c>
      <c r="U40" s="30">
        <v>108916</v>
      </c>
      <c r="V40" s="30">
        <v>104518</v>
      </c>
      <c r="W40" s="65">
        <f t="shared" si="7"/>
        <v>4398</v>
      </c>
      <c r="X40" s="30">
        <f t="shared" si="8"/>
        <v>4398000</v>
      </c>
      <c r="Y40" s="97">
        <f t="shared" si="9"/>
        <v>4.398</v>
      </c>
      <c r="Z40" s="183"/>
      <c r="AA40" s="41"/>
      <c r="AB40" s="26" t="s">
        <v>495</v>
      </c>
      <c r="AC40" s="42">
        <f t="shared" si="6"/>
        <v>30</v>
      </c>
      <c r="AD40" s="220">
        <f>NDPL!AC52</f>
        <v>30</v>
      </c>
      <c r="AE40" s="220">
        <f>NDPL!AD52</f>
        <v>0</v>
      </c>
      <c r="AF40" s="220">
        <f>NDPL!AE52</f>
        <v>0</v>
      </c>
      <c r="AG40" s="220">
        <f>NDPL!AF52</f>
        <v>0</v>
      </c>
      <c r="AH40" s="220">
        <f>NDPL!AG52</f>
        <v>0</v>
      </c>
      <c r="AI40" s="220">
        <f>NDPL!AH52</f>
        <v>0</v>
      </c>
      <c r="AJ40" s="220">
        <f>NDPL!AI52</f>
        <v>0</v>
      </c>
      <c r="AK40" s="220">
        <f>NDPL!AJ52</f>
        <v>0</v>
      </c>
      <c r="AL40" s="220">
        <f>NDPL!AK52</f>
        <v>0</v>
      </c>
      <c r="AM40" s="230">
        <f>NDPL!AL52</f>
        <v>0</v>
      </c>
      <c r="AN40" s="230">
        <f>NDPL!AM52</f>
        <v>0</v>
      </c>
      <c r="AO40" s="220">
        <f>NDPL!AN52</f>
        <v>0</v>
      </c>
      <c r="AP40" s="220">
        <f>NDPL!AO52</f>
        <v>0</v>
      </c>
      <c r="AQ40" s="220">
        <f>NDPL!AP52</f>
        <v>0</v>
      </c>
      <c r="AR40" s="230">
        <f>NDPL!AQ52</f>
        <v>0</v>
      </c>
      <c r="AS40" s="230">
        <f>NDPL!AR52</f>
        <v>0</v>
      </c>
      <c r="AT40" s="230">
        <f>NDPL!AS52</f>
        <v>0</v>
      </c>
      <c r="AU40" s="230">
        <f>NDPL!AT52</f>
        <v>0</v>
      </c>
      <c r="AV40" s="230">
        <f>NDPL!AU52</f>
        <v>0</v>
      </c>
      <c r="AW40" s="230">
        <f>NDPL!AV52</f>
        <v>0</v>
      </c>
      <c r="AX40" s="230">
        <f>NDPL!AW52</f>
        <v>0</v>
      </c>
      <c r="AY40" s="230">
        <f>NDPL!AX52</f>
        <v>0</v>
      </c>
      <c r="AZ40" s="230">
        <f>NDPL!AY52</f>
        <v>0</v>
      </c>
      <c r="BA40" s="230">
        <f>NDPL!AZ52</f>
        <v>0</v>
      </c>
      <c r="BB40" s="230">
        <f>NDPL!BA52</f>
        <v>0</v>
      </c>
      <c r="BC40" s="230">
        <f>NDPL!BB52</f>
        <v>0</v>
      </c>
      <c r="BD40" s="230">
        <f>NDPL!BC52</f>
        <v>0</v>
      </c>
      <c r="BE40" s="230">
        <f>NDPL!BD52</f>
        <v>0</v>
      </c>
      <c r="BF40" s="230">
        <f>NDPL!BE52</f>
        <v>0</v>
      </c>
      <c r="BG40" s="230">
        <f>NDPL!BF52</f>
        <v>0</v>
      </c>
      <c r="BH40" s="230">
        <f>NDPL!BG52</f>
        <v>0</v>
      </c>
      <c r="BI40" s="230">
        <f>NDPL!BH52</f>
        <v>30</v>
      </c>
      <c r="BJ40" s="219"/>
      <c r="BK40" s="26"/>
      <c r="BL40" s="219" t="s">
        <v>495</v>
      </c>
      <c r="BM40" s="271">
        <f>NDPL!BK52</f>
        <v>4864955</v>
      </c>
      <c r="BN40" s="218">
        <f>NDPL!BL52</f>
        <v>0</v>
      </c>
      <c r="BO40" s="218" t="str">
        <f>NDPL!BM52</f>
        <v>ELSTER</v>
      </c>
      <c r="BP40" s="218" t="str">
        <f>NDPL!BN52</f>
        <v>KWH</v>
      </c>
      <c r="BQ40" s="218">
        <f>NDPL!BO52</f>
        <v>66</v>
      </c>
      <c r="BR40" s="218">
        <f>NDPL!BP52</f>
        <v>66</v>
      </c>
      <c r="BS40" s="218">
        <f>NDPL!BQ52</f>
        <v>800</v>
      </c>
      <c r="BT40" s="218">
        <f>NDPL!BR52</f>
        <v>800</v>
      </c>
      <c r="BU40" s="218">
        <f>NDPL!BS52</f>
        <v>1000</v>
      </c>
      <c r="BV40" s="218">
        <f>NDPL!BT52</f>
        <v>1</v>
      </c>
      <c r="BW40" s="218">
        <f>NDPL!BU52</f>
        <v>1</v>
      </c>
      <c r="BX40" s="216">
        <f>NDPL!BV52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4"/>
      <c r="B41" s="72"/>
      <c r="C41" s="72"/>
      <c r="D41" s="72"/>
      <c r="E41" s="72"/>
      <c r="F41" s="72"/>
      <c r="G41" s="385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685</v>
      </c>
      <c r="R41" s="30" t="s">
        <v>685</v>
      </c>
      <c r="S41" s="60" t="s">
        <v>725</v>
      </c>
      <c r="T41" s="65">
        <v>1000</v>
      </c>
      <c r="U41" s="30">
        <v>95508</v>
      </c>
      <c r="V41" s="30">
        <v>91495</v>
      </c>
      <c r="W41" s="65">
        <f t="shared" si="7"/>
        <v>4013</v>
      </c>
      <c r="X41" s="30">
        <f t="shared" si="8"/>
        <v>4013000</v>
      </c>
      <c r="Y41" s="97">
        <f t="shared" si="9"/>
        <v>4.013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6"/>
      <c r="C42" s="372"/>
      <c r="D42" s="372"/>
      <c r="E42" s="358"/>
      <c r="F42" s="358"/>
      <c r="G42" s="387"/>
      <c r="H42" s="359"/>
      <c r="I42" s="388"/>
      <c r="J42" s="389"/>
      <c r="K42" s="359"/>
      <c r="L42" s="359"/>
      <c r="M42" s="360"/>
      <c r="N42" s="30">
        <v>27</v>
      </c>
      <c r="O42" s="64" t="s">
        <v>405</v>
      </c>
      <c r="P42" s="73">
        <v>4864906</v>
      </c>
      <c r="Q42" s="65" t="s">
        <v>685</v>
      </c>
      <c r="R42" s="65" t="s">
        <v>685</v>
      </c>
      <c r="S42" s="60" t="s">
        <v>725</v>
      </c>
      <c r="T42" s="65">
        <v>1000</v>
      </c>
      <c r="U42" s="30">
        <v>62311</v>
      </c>
      <c r="V42" s="30">
        <v>59520</v>
      </c>
      <c r="W42" s="65">
        <f t="shared" si="7"/>
        <v>2791</v>
      </c>
      <c r="X42" s="30">
        <f t="shared" si="8"/>
        <v>2791000</v>
      </c>
      <c r="Y42" s="97">
        <f t="shared" si="9"/>
        <v>2.791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2"/>
      <c r="C43" s="372"/>
      <c r="D43" s="372"/>
      <c r="E43" s="138"/>
      <c r="F43" s="28"/>
      <c r="G43" s="385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685</v>
      </c>
      <c r="R43" s="65" t="s">
        <v>685</v>
      </c>
      <c r="S43" s="60" t="s">
        <v>725</v>
      </c>
      <c r="T43" s="65">
        <v>1000</v>
      </c>
      <c r="U43" s="30">
        <v>71831</v>
      </c>
      <c r="V43" s="30">
        <v>68720</v>
      </c>
      <c r="W43" s="65">
        <f t="shared" si="7"/>
        <v>3111</v>
      </c>
      <c r="X43" s="30">
        <f t="shared" si="8"/>
        <v>3111000</v>
      </c>
      <c r="Y43" s="97">
        <f t="shared" si="9"/>
        <v>3.111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90"/>
      <c r="B44" s="359"/>
      <c r="C44" s="359"/>
      <c r="D44" s="359"/>
      <c r="E44" s="359"/>
      <c r="F44" s="359"/>
      <c r="G44" s="191"/>
      <c r="H44" s="359"/>
      <c r="I44" s="359"/>
      <c r="J44" s="359"/>
      <c r="K44" s="359"/>
      <c r="L44" s="359"/>
      <c r="M44" s="360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91"/>
      <c r="B45" s="132"/>
      <c r="C45" s="132"/>
      <c r="D45" s="267"/>
      <c r="E45" s="267"/>
      <c r="F45" s="267"/>
      <c r="G45" s="267"/>
      <c r="H45" s="392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685</v>
      </c>
      <c r="R45" s="65" t="s">
        <v>685</v>
      </c>
      <c r="S45" s="60" t="s">
        <v>725</v>
      </c>
      <c r="T45" s="65">
        <v>1000</v>
      </c>
      <c r="U45" s="30">
        <v>45256</v>
      </c>
      <c r="V45" s="30">
        <v>41601</v>
      </c>
      <c r="W45" s="65">
        <f>U45-V45</f>
        <v>3655</v>
      </c>
      <c r="X45" s="30">
        <f>T45*W45</f>
        <v>3655000</v>
      </c>
      <c r="Y45" s="97">
        <f>IF(S45="Kvarh(Lag)",X45/1000000,X45/1000)</f>
        <v>3.655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3"/>
      <c r="B46" s="132"/>
      <c r="C46" s="132"/>
      <c r="D46" s="132"/>
      <c r="E46" s="132"/>
      <c r="F46" s="132"/>
      <c r="G46" s="394"/>
      <c r="H46" s="394"/>
      <c r="I46" s="394"/>
      <c r="J46" s="394"/>
      <c r="K46" s="394"/>
      <c r="L46" s="68"/>
      <c r="M46" s="173"/>
      <c r="N46" s="30">
        <v>30</v>
      </c>
      <c r="O46" s="64" t="s">
        <v>55</v>
      </c>
      <c r="P46" s="73">
        <v>4864989</v>
      </c>
      <c r="Q46" s="65" t="s">
        <v>685</v>
      </c>
      <c r="R46" s="65" t="s">
        <v>685</v>
      </c>
      <c r="S46" s="60" t="s">
        <v>725</v>
      </c>
      <c r="T46" s="65">
        <v>1000</v>
      </c>
      <c r="U46" s="30">
        <v>38823</v>
      </c>
      <c r="V46" s="30">
        <v>37420</v>
      </c>
      <c r="W46" s="65">
        <f>U46-V46</f>
        <v>1403</v>
      </c>
      <c r="X46" s="30">
        <f>T46*W46</f>
        <v>1403000</v>
      </c>
      <c r="Y46" s="97">
        <f>IF(S46="Kvarh(Lag)",X46/1000000,X46/1000)</f>
        <v>1.403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5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7"/>
      <c r="M47" s="360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8"/>
      <c r="B48" s="228"/>
      <c r="C48" s="228"/>
      <c r="D48" s="228"/>
      <c r="E48" s="228"/>
      <c r="F48" s="362" t="s">
        <v>294</v>
      </c>
      <c r="G48" s="363">
        <f>SUM(G31:G46)</f>
        <v>67.32953218971333</v>
      </c>
      <c r="H48" s="362" t="s">
        <v>774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685</v>
      </c>
      <c r="R48" s="65" t="s">
        <v>685</v>
      </c>
      <c r="S48" s="60" t="s">
        <v>725</v>
      </c>
      <c r="T48" s="65">
        <v>1000</v>
      </c>
      <c r="U48" s="30">
        <v>87073</v>
      </c>
      <c r="V48" s="30">
        <v>81820</v>
      </c>
      <c r="W48" s="65">
        <f>U48-V48</f>
        <v>5253</v>
      </c>
      <c r="X48" s="30">
        <f>T48*W48</f>
        <v>5253000</v>
      </c>
      <c r="Y48" s="97">
        <f>IF(S48="Kvarh(Lag)",X48/1000000,X48/1000)</f>
        <v>5.253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685</v>
      </c>
      <c r="R49" s="65" t="s">
        <v>685</v>
      </c>
      <c r="S49" s="60" t="s">
        <v>725</v>
      </c>
      <c r="T49" s="65">
        <v>1000</v>
      </c>
      <c r="U49" s="30">
        <v>77520</v>
      </c>
      <c r="V49" s="30">
        <v>71593</v>
      </c>
      <c r="W49" s="65">
        <f>U49-V49</f>
        <v>5927</v>
      </c>
      <c r="X49" s="30">
        <f>T49*W49</f>
        <v>5927000</v>
      </c>
      <c r="Y49" s="97">
        <f>IF(S49="Kvarh(Lag)",X49/1000000,X49/1000)</f>
        <v>5.927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>
        <v>34</v>
      </c>
      <c r="O50" s="64" t="s">
        <v>59</v>
      </c>
      <c r="P50" s="73">
        <v>4865048</v>
      </c>
      <c r="Q50" s="65" t="s">
        <v>685</v>
      </c>
      <c r="R50" s="65" t="s">
        <v>685</v>
      </c>
      <c r="S50" s="60" t="s">
        <v>725</v>
      </c>
      <c r="T50" s="65">
        <v>1000</v>
      </c>
      <c r="U50" s="30">
        <v>48058</v>
      </c>
      <c r="V50" s="30">
        <v>44505</v>
      </c>
      <c r="W50" s="65">
        <f>U50-V50</f>
        <v>3553</v>
      </c>
      <c r="X50" s="30">
        <f>T50*W50</f>
        <v>3553000</v>
      </c>
      <c r="Y50" s="97">
        <f>IF(S50="Kvarh(Lag)",X50/1000000,X50/1000)</f>
        <v>3.553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35</v>
      </c>
      <c r="O52" s="64" t="s">
        <v>705</v>
      </c>
      <c r="P52" s="73">
        <v>4864951</v>
      </c>
      <c r="Q52" s="65" t="s">
        <v>685</v>
      </c>
      <c r="R52" s="65" t="s">
        <v>685</v>
      </c>
      <c r="S52" s="60" t="s">
        <v>725</v>
      </c>
      <c r="T52" s="65">
        <v>1000</v>
      </c>
      <c r="U52" s="65">
        <v>64979</v>
      </c>
      <c r="V52" s="65">
        <v>63099</v>
      </c>
      <c r="W52" s="65">
        <f>U52-V52</f>
        <v>1880</v>
      </c>
      <c r="X52" s="30">
        <f>T52*W52</f>
        <v>1880000</v>
      </c>
      <c r="Y52" s="97">
        <f>IF(S52="Kvarh(Lag)",X52/1000000,X52/1000)</f>
        <v>1.88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550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551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>
        <v>36</v>
      </c>
      <c r="O53" s="64" t="s">
        <v>706</v>
      </c>
      <c r="P53" s="73">
        <v>4864952</v>
      </c>
      <c r="Q53" s="65" t="s">
        <v>685</v>
      </c>
      <c r="R53" s="65" t="s">
        <v>685</v>
      </c>
      <c r="S53" s="60" t="s">
        <v>725</v>
      </c>
      <c r="T53" s="65">
        <v>1000</v>
      </c>
      <c r="U53" s="65">
        <v>43397</v>
      </c>
      <c r="V53" s="65">
        <v>42195</v>
      </c>
      <c r="W53" s="65">
        <f>U53-V53</f>
        <v>1202</v>
      </c>
      <c r="X53" s="30">
        <f>T53*W53</f>
        <v>1202000</v>
      </c>
      <c r="Y53" s="97">
        <f>IF(S53="Kvarh(Lag)",X53/1000000,X53/1000)</f>
        <v>1.202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59"/>
      <c r="M54" s="360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9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1"/>
      <c r="N56" s="30">
        <v>37</v>
      </c>
      <c r="O56" s="64" t="s">
        <v>351</v>
      </c>
      <c r="P56" s="73">
        <v>4864990</v>
      </c>
      <c r="Q56" s="65" t="s">
        <v>685</v>
      </c>
      <c r="R56" s="65" t="s">
        <v>685</v>
      </c>
      <c r="S56" s="60" t="s">
        <v>725</v>
      </c>
      <c r="T56" s="65">
        <v>1000</v>
      </c>
      <c r="U56" s="30">
        <v>47894</v>
      </c>
      <c r="V56" s="30">
        <v>44416</v>
      </c>
      <c r="W56" s="65">
        <f>U56-V56</f>
        <v>3478</v>
      </c>
      <c r="X56" s="30">
        <f>T56*W56</f>
        <v>3478000</v>
      </c>
      <c r="Y56" s="97">
        <f>IF(S56="Kvarh(Lag)",X56/1000000,X56/1000)</f>
        <v>3.478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715</v>
      </c>
      <c r="P57" s="73">
        <v>4864991</v>
      </c>
      <c r="Q57" s="65" t="s">
        <v>685</v>
      </c>
      <c r="R57" s="65" t="s">
        <v>685</v>
      </c>
      <c r="S57" s="60" t="s">
        <v>725</v>
      </c>
      <c r="T57" s="65">
        <v>1000</v>
      </c>
      <c r="U57" s="30">
        <v>50056</v>
      </c>
      <c r="V57" s="30">
        <v>47964</v>
      </c>
      <c r="W57" s="65">
        <f>U57-V57</f>
        <v>2092</v>
      </c>
      <c r="X57" s="30">
        <f>T57*W57</f>
        <v>2092000</v>
      </c>
      <c r="Y57" s="97">
        <f>IF(S57="Kvarh(Lag)",X57/1000000,X57/1000)</f>
        <v>2.092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4865153</v>
      </c>
      <c r="Q59" s="65" t="s">
        <v>685</v>
      </c>
      <c r="R59" s="65" t="s">
        <v>685</v>
      </c>
      <c r="S59" s="60" t="s">
        <v>725</v>
      </c>
      <c r="T59" s="65">
        <v>-100</v>
      </c>
      <c r="U59" s="30">
        <v>404075</v>
      </c>
      <c r="V59" s="30">
        <v>398937</v>
      </c>
      <c r="W59" s="65">
        <f>U59-V59</f>
        <v>5138</v>
      </c>
      <c r="X59" s="30">
        <f>T59*W59</f>
        <v>-513800</v>
      </c>
      <c r="Y59" s="97">
        <f>IF(S59="Kvarh(Lag)",X59/1000000,X59/1000)</f>
        <v>-0.5138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686</v>
      </c>
      <c r="BM61" s="73">
        <v>4864951</v>
      </c>
      <c r="BN61" s="65"/>
      <c r="BO61" s="65" t="s">
        <v>685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707</v>
      </c>
      <c r="P62" s="73">
        <v>4865134</v>
      </c>
      <c r="Q62" s="65" t="s">
        <v>685</v>
      </c>
      <c r="R62" s="65" t="s">
        <v>685</v>
      </c>
      <c r="S62" s="60" t="s">
        <v>725</v>
      </c>
      <c r="T62" s="65">
        <v>-100</v>
      </c>
      <c r="U62" s="65">
        <v>55834</v>
      </c>
      <c r="V62" s="65">
        <v>55834</v>
      </c>
      <c r="W62" s="65">
        <f>U62-V62</f>
        <v>0</v>
      </c>
      <c r="X62" s="30">
        <f>T62*W62</f>
        <v>0</v>
      </c>
      <c r="Y62" s="97">
        <f>IF(S62="Kvarh(Lag)",X62/1000000,X62/1000)</f>
        <v>0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687</v>
      </c>
      <c r="BM62" s="73">
        <v>4864952</v>
      </c>
      <c r="BN62" s="65"/>
      <c r="BO62" s="65" t="s">
        <v>685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708</v>
      </c>
      <c r="P63" s="73">
        <v>4865135</v>
      </c>
      <c r="Q63" s="30" t="s">
        <v>685</v>
      </c>
      <c r="R63" s="30" t="s">
        <v>685</v>
      </c>
      <c r="S63" s="60" t="s">
        <v>725</v>
      </c>
      <c r="T63" s="65">
        <v>-100</v>
      </c>
      <c r="U63" s="30">
        <v>25237</v>
      </c>
      <c r="V63" s="30">
        <v>25237</v>
      </c>
      <c r="W63" s="65">
        <f>U63-V63</f>
        <v>0</v>
      </c>
      <c r="X63" s="30">
        <f>T63*W63</f>
        <v>0</v>
      </c>
      <c r="Y63" s="97">
        <f>IF(S63="Kvarh(Lag)",X63/1000000,X63/1000)</f>
        <v>0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716</v>
      </c>
      <c r="P64" s="73">
        <v>4864804</v>
      </c>
      <c r="Q64" s="65" t="s">
        <v>685</v>
      </c>
      <c r="R64" s="65" t="s">
        <v>685</v>
      </c>
      <c r="S64" s="60" t="s">
        <v>725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717</v>
      </c>
      <c r="P65" s="73">
        <v>4865163</v>
      </c>
      <c r="Q65" s="65" t="s">
        <v>685</v>
      </c>
      <c r="R65" s="65" t="s">
        <v>685</v>
      </c>
      <c r="S65" s="60" t="s">
        <v>725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552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552</v>
      </c>
      <c r="BM65" s="217" t="s">
        <v>553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554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685</v>
      </c>
      <c r="R68" s="65" t="s">
        <v>685</v>
      </c>
      <c r="S68" s="60" t="s">
        <v>725</v>
      </c>
      <c r="T68" s="65">
        <v>-100</v>
      </c>
      <c r="U68" s="30">
        <v>755260</v>
      </c>
      <c r="V68" s="30">
        <v>717529</v>
      </c>
      <c r="W68" s="65">
        <f>U68-V68</f>
        <v>37731</v>
      </c>
      <c r="X68" s="30">
        <f>T68*W68</f>
        <v>-3773100</v>
      </c>
      <c r="Y68" s="97">
        <f>IF(S68="Kvarh(Lag)",X68/1000000,X68/1000)</f>
        <v>-3.7731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4865141</v>
      </c>
      <c r="Q69" s="65" t="s">
        <v>685</v>
      </c>
      <c r="R69" s="65" t="s">
        <v>685</v>
      </c>
      <c r="S69" s="60" t="s">
        <v>725</v>
      </c>
      <c r="T69" s="65">
        <v>-100</v>
      </c>
      <c r="U69" s="30">
        <v>443547</v>
      </c>
      <c r="V69" s="30">
        <v>443547</v>
      </c>
      <c r="W69" s="65">
        <f>U69-V69</f>
        <v>0</v>
      </c>
      <c r="X69" s="30">
        <f>T69*W69</f>
        <v>0</v>
      </c>
      <c r="Y69" s="97">
        <f>IF(S69="Kvarh(Lag)",X69/1000000,X69/1000)</f>
        <v>0</v>
      </c>
      <c r="Z69" s="183"/>
      <c r="AA69" s="7"/>
      <c r="AB69" s="3" t="s">
        <v>525</v>
      </c>
      <c r="AC69" s="62" t="e">
        <f>MES!#REF!</f>
        <v>#REF!</v>
      </c>
      <c r="AD69" s="62" t="e">
        <f>MES!#REF!</f>
        <v>#REF!</v>
      </c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 t="s">
        <v>525</v>
      </c>
      <c r="BM69" s="6" t="s">
        <v>531</v>
      </c>
      <c r="BN69" s="4" t="s">
        <v>132</v>
      </c>
      <c r="BO69" s="4" t="s">
        <v>167</v>
      </c>
      <c r="BP69" s="4" t="s">
        <v>143</v>
      </c>
      <c r="BQ69" s="4">
        <v>33</v>
      </c>
      <c r="BR69" s="4">
        <v>33</v>
      </c>
      <c r="BS69" s="4">
        <v>300</v>
      </c>
      <c r="BT69" s="4">
        <v>600</v>
      </c>
      <c r="BU69" s="4">
        <v>1</v>
      </c>
      <c r="BV69" s="4">
        <v>1</v>
      </c>
      <c r="BW69" s="3">
        <f>(BR69/BQ69)*(BT69/BS69)</f>
        <v>2</v>
      </c>
      <c r="BX69" s="3">
        <f>BU69*BV69*BW69</f>
        <v>2</v>
      </c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685</v>
      </c>
      <c r="R70" s="65" t="s">
        <v>685</v>
      </c>
      <c r="S70" s="60" t="s">
        <v>725</v>
      </c>
      <c r="T70" s="65">
        <v>-100</v>
      </c>
      <c r="U70" s="30">
        <v>661911</v>
      </c>
      <c r="V70" s="30">
        <v>633356</v>
      </c>
      <c r="W70" s="65">
        <f>U70-V70</f>
        <v>28555</v>
      </c>
      <c r="X70" s="30">
        <f>T70*W70</f>
        <v>-2855500</v>
      </c>
      <c r="Y70" s="97">
        <f>IF(S70="Kvarh(Lag)",X70/1000000,X70/1000)</f>
        <v>-2.8555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2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3"/>
      <c r="B71" s="283"/>
      <c r="C71" s="68"/>
      <c r="D71" s="68"/>
      <c r="E71" s="68"/>
      <c r="F71" s="68"/>
      <c r="G71" s="68"/>
      <c r="H71" s="68"/>
      <c r="I71" s="68"/>
      <c r="J71" s="68"/>
      <c r="K71" s="284"/>
      <c r="L71" s="68"/>
      <c r="M71" s="68"/>
      <c r="N71" s="30"/>
      <c r="O71" s="213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1"/>
      <c r="AB71" s="26" t="s">
        <v>527</v>
      </c>
      <c r="AC71" s="220" t="e">
        <f>MES!#REF!</f>
        <v>#REF!</v>
      </c>
      <c r="AD71" s="220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3"/>
      <c r="AN71" s="223"/>
      <c r="AO71" s="26"/>
      <c r="AP71" s="26"/>
      <c r="AQ71" s="22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5" t="e">
        <f>MES!#REF!</f>
        <v>#REF!</v>
      </c>
      <c r="BM71" s="279" t="e">
        <f>MES!#REF!</f>
        <v>#REF!</v>
      </c>
      <c r="BN71" s="230" t="e">
        <f>MES!#REF!</f>
        <v>#REF!</v>
      </c>
      <c r="BO71" s="230" t="e">
        <f>MES!#REF!</f>
        <v>#REF!</v>
      </c>
      <c r="BP71" s="230" t="e">
        <f>MES!#REF!</f>
        <v>#REF!</v>
      </c>
      <c r="BQ71" s="230" t="e">
        <f>MES!#REF!</f>
        <v>#REF!</v>
      </c>
      <c r="BR71" s="230" t="e">
        <f>MES!#REF!</f>
        <v>#REF!</v>
      </c>
      <c r="BS71" s="230" t="e">
        <f>MES!#REF!</f>
        <v>#REF!</v>
      </c>
      <c r="BT71" s="230" t="e">
        <f>MES!#REF!</f>
        <v>#REF!</v>
      </c>
      <c r="BU71" s="230" t="e">
        <f>MES!#REF!</f>
        <v>#REF!</v>
      </c>
      <c r="BV71" s="230" t="e">
        <f>MES!#REF!</f>
        <v>#REF!</v>
      </c>
      <c r="BW71" s="220" t="e">
        <f>MES!#REF!</f>
        <v>#REF!</v>
      </c>
      <c r="BX71" s="220" t="e">
        <f>MES!#REF!</f>
        <v>#REF!</v>
      </c>
      <c r="BY71" s="216"/>
      <c r="BZ71" s="26"/>
      <c r="CA71" s="225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4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685</v>
      </c>
      <c r="R72" s="65" t="s">
        <v>685</v>
      </c>
      <c r="S72" s="60" t="s">
        <v>725</v>
      </c>
      <c r="T72" s="65">
        <v>-100</v>
      </c>
      <c r="U72" s="30">
        <v>126418</v>
      </c>
      <c r="V72" s="30">
        <v>122011</v>
      </c>
      <c r="W72" s="65">
        <f>U72-V72</f>
        <v>4407</v>
      </c>
      <c r="X72" s="30">
        <f>T72*W72</f>
        <v>-440700</v>
      </c>
      <c r="Y72" s="97">
        <f>IF(S72="Kvarh(Lag)",X72/1000000,X72/1000)</f>
        <v>-0.4407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1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3"/>
      <c r="B73" s="283"/>
      <c r="C73" s="68"/>
      <c r="D73" s="68"/>
      <c r="E73" s="68"/>
      <c r="F73" s="68"/>
      <c r="G73" s="68"/>
      <c r="H73" s="68"/>
      <c r="I73" s="68"/>
      <c r="J73" s="68"/>
      <c r="K73" s="284"/>
      <c r="L73" s="68"/>
      <c r="M73" s="68"/>
      <c r="N73" s="30">
        <v>48</v>
      </c>
      <c r="O73" s="64" t="s">
        <v>165</v>
      </c>
      <c r="P73" s="73">
        <v>4865094</v>
      </c>
      <c r="Q73" s="65" t="s">
        <v>685</v>
      </c>
      <c r="R73" s="65" t="s">
        <v>685</v>
      </c>
      <c r="S73" s="60" t="s">
        <v>725</v>
      </c>
      <c r="T73" s="65">
        <v>-100</v>
      </c>
      <c r="U73" s="30">
        <v>137013</v>
      </c>
      <c r="V73" s="30">
        <v>134137</v>
      </c>
      <c r="W73" s="65">
        <f>U73-V73</f>
        <v>2876</v>
      </c>
      <c r="X73" s="30">
        <f>T73*W73</f>
        <v>-287600</v>
      </c>
      <c r="Y73" s="97">
        <f>IF(S73="Kvarh(Lag)",X73/1000000,X73/1000)</f>
        <v>-0.2876</v>
      </c>
      <c r="Z73" s="80"/>
      <c r="AA73" s="221"/>
      <c r="AB73" s="26" t="s">
        <v>528</v>
      </c>
      <c r="AC73" s="220" t="e">
        <f>MES!#REF!</f>
        <v>#REF!</v>
      </c>
      <c r="AD73" s="220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3"/>
      <c r="AN73" s="223"/>
      <c r="AO73" s="26"/>
      <c r="AP73" s="26"/>
      <c r="AQ73" s="22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5" t="e">
        <f>MES!#REF!</f>
        <v>#REF!</v>
      </c>
      <c r="BM73" s="279" t="e">
        <f>MES!#REF!</f>
        <v>#REF!</v>
      </c>
      <c r="BN73" s="230" t="e">
        <f>MES!#REF!</f>
        <v>#REF!</v>
      </c>
      <c r="BO73" s="230" t="e">
        <f>MES!#REF!</f>
        <v>#REF!</v>
      </c>
      <c r="BP73" s="230" t="e">
        <f>MES!#REF!</f>
        <v>#REF!</v>
      </c>
      <c r="BQ73" s="230" t="e">
        <f>MES!#REF!</f>
        <v>#REF!</v>
      </c>
      <c r="BR73" s="230" t="e">
        <f>MES!#REF!</f>
        <v>#REF!</v>
      </c>
      <c r="BS73" s="230" t="e">
        <f>MES!#REF!</f>
        <v>#REF!</v>
      </c>
      <c r="BT73" s="230" t="e">
        <f>MES!#REF!</f>
        <v>#REF!</v>
      </c>
      <c r="BU73" s="230" t="e">
        <f>MES!#REF!</f>
        <v>#REF!</v>
      </c>
      <c r="BV73" s="230" t="e">
        <f>MES!#REF!</f>
        <v>#REF!</v>
      </c>
      <c r="BW73" s="220" t="e">
        <f>MES!#REF!</f>
        <v>#REF!</v>
      </c>
      <c r="BX73" s="220" t="e">
        <f>MES!#REF!</f>
        <v>#REF!</v>
      </c>
      <c r="BY73" s="216"/>
      <c r="BZ73" s="26"/>
      <c r="CA73" s="225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2"/>
      <c r="L74" s="28"/>
      <c r="M74" s="28"/>
      <c r="N74" s="30">
        <v>49</v>
      </c>
      <c r="O74" s="64" t="s">
        <v>718</v>
      </c>
      <c r="P74" s="73">
        <v>4865144</v>
      </c>
      <c r="Q74" s="65" t="s">
        <v>685</v>
      </c>
      <c r="R74" s="65" t="s">
        <v>685</v>
      </c>
      <c r="S74" s="60" t="s">
        <v>725</v>
      </c>
      <c r="T74" s="65">
        <v>-100</v>
      </c>
      <c r="U74" s="30">
        <v>371877</v>
      </c>
      <c r="V74" s="30">
        <v>365443</v>
      </c>
      <c r="W74" s="65">
        <f>U74-V74</f>
        <v>6434</v>
      </c>
      <c r="X74" s="30">
        <f>T74*W74</f>
        <v>-643400</v>
      </c>
      <c r="Y74" s="97">
        <f>IF(S74="Kvarh(Lag)",X74/1000000,X74/1000)</f>
        <v>-0.6434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/>
      <c r="O75" s="213" t="s">
        <v>587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640</v>
      </c>
      <c r="P76" s="73">
        <v>4864792</v>
      </c>
      <c r="Q76" s="65" t="s">
        <v>685</v>
      </c>
      <c r="R76" s="65" t="s">
        <v>685</v>
      </c>
      <c r="S76" s="60" t="s">
        <v>725</v>
      </c>
      <c r="T76" s="65">
        <v>100</v>
      </c>
      <c r="U76" s="30">
        <v>233575</v>
      </c>
      <c r="V76" s="30">
        <v>221685</v>
      </c>
      <c r="W76" s="65">
        <f>U76-V76</f>
        <v>11890</v>
      </c>
      <c r="X76" s="30">
        <f>T76*W76</f>
        <v>1189000</v>
      </c>
      <c r="Y76" s="97">
        <f>IF(S76="Kvarh(Lag)",X76/1000000,X76/1000)</f>
        <v>1.189</v>
      </c>
      <c r="Z76" s="183"/>
      <c r="AA76" s="2"/>
      <c r="AB76" s="64" t="s">
        <v>539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539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722</v>
      </c>
      <c r="P77" s="73">
        <v>4864792</v>
      </c>
      <c r="Q77" s="65" t="s">
        <v>685</v>
      </c>
      <c r="R77" s="65" t="s">
        <v>685</v>
      </c>
      <c r="S77" s="60" t="s">
        <v>725</v>
      </c>
      <c r="T77" s="65">
        <v>-100</v>
      </c>
      <c r="U77" s="30">
        <v>37436</v>
      </c>
      <c r="V77" s="30">
        <v>37013</v>
      </c>
      <c r="W77" s="65">
        <f>U77-V77</f>
        <v>423</v>
      </c>
      <c r="X77" s="30">
        <f>T77*W77</f>
        <v>-42300</v>
      </c>
      <c r="Y77" s="97">
        <f>IF(S77="Kvarh(Lag)",X77/1000000,X77/1000)</f>
        <v>-0.0423</v>
      </c>
      <c r="Z77" s="183"/>
      <c r="AA77" s="2"/>
      <c r="AB77" s="64" t="s">
        <v>542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542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3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7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685</v>
      </c>
      <c r="S90" s="60" t="s">
        <v>725</v>
      </c>
      <c r="T90" s="65">
        <v>-100</v>
      </c>
      <c r="U90" s="30">
        <v>680146</v>
      </c>
      <c r="V90" s="30">
        <v>665252</v>
      </c>
      <c r="W90" s="65">
        <f>U90-V90</f>
        <v>14894</v>
      </c>
      <c r="X90" s="30">
        <f>T90*W90</f>
        <v>-1489400</v>
      </c>
      <c r="Y90" s="97">
        <f>IF(S90="Kvarh(Lag)",X90/1000000,X90/1000)</f>
        <v>-1.4894</v>
      </c>
      <c r="Z90" s="207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685</v>
      </c>
      <c r="S91" s="60" t="s">
        <v>725</v>
      </c>
      <c r="T91" s="65">
        <v>-100</v>
      </c>
      <c r="U91" s="30">
        <v>443950</v>
      </c>
      <c r="V91" s="30">
        <v>430413</v>
      </c>
      <c r="W91" s="65">
        <f>U91-V91</f>
        <v>13537</v>
      </c>
      <c r="X91" s="30">
        <f>T91*W91</f>
        <v>-1353700</v>
      </c>
      <c r="Y91" s="97">
        <f>IF(S91="Kvarh(Lag)",X91/1000000,X91/1000)</f>
        <v>-1.3537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7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685</v>
      </c>
      <c r="S93" s="60" t="s">
        <v>725</v>
      </c>
      <c r="T93" s="65">
        <v>-100</v>
      </c>
      <c r="U93" s="30">
        <v>352352</v>
      </c>
      <c r="V93" s="30">
        <v>340602</v>
      </c>
      <c r="W93" s="65">
        <f>U93-V93</f>
        <v>11750</v>
      </c>
      <c r="X93" s="30">
        <f>T93*W93</f>
        <v>-1175000</v>
      </c>
      <c r="Y93" s="97">
        <f>IF(S93="Kvarh(Lag)",X93/1000000,X93/1000)</f>
        <v>-1.175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685</v>
      </c>
      <c r="S95" s="60" t="s">
        <v>725</v>
      </c>
      <c r="T95" s="65">
        <v>-100</v>
      </c>
      <c r="U95" s="30">
        <v>19717</v>
      </c>
      <c r="V95" s="30">
        <v>18580</v>
      </c>
      <c r="W95" s="65">
        <f>U95-V95</f>
        <v>1137</v>
      </c>
      <c r="X95" s="30">
        <f>T95*W95</f>
        <v>-113700</v>
      </c>
      <c r="Y95" s="97">
        <f>IF(S95="Kvarh(Lag)",X95/1000000,X95/1000)</f>
        <v>-0.1137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685</v>
      </c>
      <c r="S96" s="60" t="s">
        <v>725</v>
      </c>
      <c r="T96" s="65">
        <v>-100</v>
      </c>
      <c r="U96" s="30">
        <v>0</v>
      </c>
      <c r="V96" s="30">
        <v>0</v>
      </c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8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3" t="s">
        <v>602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8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3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30" t="s">
        <v>167</v>
      </c>
      <c r="S98" s="60" t="s">
        <v>725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8"/>
      <c r="AA98" s="41"/>
      <c r="AB98" s="26" t="s">
        <v>605</v>
      </c>
      <c r="AC98" s="230">
        <f>NDPL!AB64</f>
        <v>0</v>
      </c>
      <c r="AD98" s="230">
        <f>NDPL!AC64</f>
        <v>0</v>
      </c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6"/>
      <c r="BK98" s="26"/>
      <c r="BL98" s="278" t="s">
        <v>603</v>
      </c>
      <c r="BM98" s="279">
        <f>NDPL!BK64</f>
        <v>4865170</v>
      </c>
      <c r="BN98" s="230">
        <f>NDPL!BL64</f>
        <v>0</v>
      </c>
      <c r="BO98" s="230" t="str">
        <f>NDPL!BM64</f>
        <v>ELSTER</v>
      </c>
      <c r="BP98" s="230" t="str">
        <f>NDPL!BN64</f>
        <v>KWH</v>
      </c>
      <c r="BQ98" s="230">
        <f>NDPL!BO64</f>
        <v>33</v>
      </c>
      <c r="BR98" s="230">
        <f>NDPL!BP64</f>
        <v>33</v>
      </c>
      <c r="BS98" s="230">
        <f>NDPL!BQ64</f>
        <v>800</v>
      </c>
      <c r="BT98" s="230">
        <f>NDPL!BR64</f>
        <v>800</v>
      </c>
      <c r="BU98" s="230">
        <f>NDPL!BS64</f>
        <v>1000</v>
      </c>
      <c r="BV98" s="230">
        <f>NDPL!BT64</f>
        <v>1</v>
      </c>
      <c r="BW98" s="220">
        <f>NDPL!BU64</f>
        <v>1</v>
      </c>
      <c r="BX98" s="220">
        <f>NDPL!BV64</f>
        <v>1000</v>
      </c>
      <c r="BY98" s="280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30" t="s">
        <v>167</v>
      </c>
      <c r="S99" s="60" t="s">
        <v>725</v>
      </c>
      <c r="T99" s="65">
        <f>BX99*-1</f>
        <v>-1000</v>
      </c>
      <c r="U99" s="30">
        <v>79</v>
      </c>
      <c r="V99" s="30">
        <v>79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606</v>
      </c>
      <c r="AC99" s="230">
        <f>NDPL!AB66</f>
        <v>8</v>
      </c>
      <c r="AD99" s="230">
        <f>NDPL!AC66</f>
        <v>8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604</v>
      </c>
      <c r="BM99" s="279">
        <f>NDPL!BK66</f>
        <v>4865170</v>
      </c>
      <c r="BN99" s="230">
        <f>NDPL!BL66</f>
        <v>0</v>
      </c>
      <c r="BO99" s="230" t="str">
        <f>NDPL!BM66</f>
        <v>ELSTER</v>
      </c>
      <c r="BP99" s="230" t="str">
        <f>NDPL!BN66</f>
        <v>KWH</v>
      </c>
      <c r="BQ99" s="230">
        <f>NDPL!BO66</f>
        <v>33</v>
      </c>
      <c r="BR99" s="230">
        <f>NDPL!BP66</f>
        <v>33</v>
      </c>
      <c r="BS99" s="230">
        <f>NDPL!BQ66</f>
        <v>800</v>
      </c>
      <c r="BT99" s="230">
        <f>NDPL!BR66</f>
        <v>800</v>
      </c>
      <c r="BU99" s="230">
        <f>NDPL!BS66</f>
        <v>1000</v>
      </c>
      <c r="BV99" s="230">
        <f>NDPL!BT66</f>
        <v>1</v>
      </c>
      <c r="BW99" s="220">
        <f>NDPL!BU66</f>
        <v>1</v>
      </c>
      <c r="BX99" s="220">
        <f>NDPL!BV66</f>
        <v>1000</v>
      </c>
      <c r="BY99" s="280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60</v>
      </c>
      <c r="O100" s="70" t="s">
        <v>652</v>
      </c>
      <c r="P100" s="73">
        <v>4864824</v>
      </c>
      <c r="Q100" s="30"/>
      <c r="R100" s="65" t="s">
        <v>167</v>
      </c>
      <c r="S100" s="60" t="s">
        <v>725</v>
      </c>
      <c r="T100" s="65">
        <v>-100</v>
      </c>
      <c r="U100" s="30">
        <v>34660</v>
      </c>
      <c r="V100" s="30">
        <v>33232</v>
      </c>
      <c r="W100" s="65">
        <f>U100-V100</f>
        <v>1428</v>
      </c>
      <c r="X100" s="30">
        <f>T100*W100</f>
        <v>-142800</v>
      </c>
      <c r="Y100" s="97">
        <f>IF(S100="Kvarh(Lag)",X100/1000000,X100/1000)</f>
        <v>-0.1428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78.79109999999999</v>
      </c>
      <c r="Z104" s="238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78.79109999999999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9" t="s">
        <v>241</v>
      </c>
      <c r="P107" s="209"/>
      <c r="Q107" s="210"/>
      <c r="R107" s="210"/>
      <c r="S107" s="210"/>
      <c r="T107" s="211"/>
      <c r="U107" s="211"/>
      <c r="V107" s="211"/>
      <c r="W107" s="211"/>
      <c r="X107" s="211"/>
      <c r="Y107" s="212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300" t="s">
        <v>200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2">
        <f>Y106</f>
        <v>78.79109999999999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201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Y193</f>
        <v>-1.3663000000000003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202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'ROHTAK ROAD'!$L$55</f>
        <v>6.86836970581334</v>
      </c>
      <c r="Z110" s="241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321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-MES!$Y$33</f>
        <v>-1.6568999999999998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3" t="s">
        <v>311</v>
      </c>
      <c r="P112" s="304"/>
      <c r="Q112" s="305"/>
      <c r="R112" s="305"/>
      <c r="S112" s="305"/>
      <c r="T112" s="305"/>
      <c r="U112" s="305"/>
      <c r="V112" s="305"/>
      <c r="W112" s="305"/>
      <c r="X112" s="305"/>
      <c r="Y112" s="306">
        <f>SUM(Y108:Y111)</f>
        <v>82.63626970581333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3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784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540</v>
      </c>
      <c r="AD164" s="18" t="s">
        <v>541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242" t="s">
        <v>834</v>
      </c>
      <c r="V165" s="242" t="s">
        <v>829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685</v>
      </c>
      <c r="S169" s="60" t="s">
        <v>725</v>
      </c>
      <c r="T169" s="65">
        <v>-100</v>
      </c>
      <c r="U169" s="65">
        <v>49752</v>
      </c>
      <c r="V169" s="65">
        <v>47784</v>
      </c>
      <c r="W169" s="65">
        <f>U169-V169</f>
        <v>1968</v>
      </c>
      <c r="X169" s="30">
        <f>T169*W169</f>
        <v>-196800</v>
      </c>
      <c r="Y169" s="97">
        <f>IF(S169="Kvarh(Lag)",X169/1000000,X169/1000)</f>
        <v>-0.1968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685</v>
      </c>
      <c r="S170" s="60" t="s">
        <v>725</v>
      </c>
      <c r="T170" s="65">
        <v>-100</v>
      </c>
      <c r="U170" s="65">
        <v>71809</v>
      </c>
      <c r="V170" s="65">
        <v>67911</v>
      </c>
      <c r="W170" s="65">
        <f>U170-V170</f>
        <v>3898</v>
      </c>
      <c r="X170" s="30">
        <f>T170*W170</f>
        <v>-389800</v>
      </c>
      <c r="Y170" s="97">
        <f>IF(S170="Kvarh(Lag)",X170/1000000,X170/1000)</f>
        <v>-0.3898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685</v>
      </c>
      <c r="S171" s="60" t="s">
        <v>725</v>
      </c>
      <c r="T171" s="65">
        <v>-100</v>
      </c>
      <c r="U171" s="65">
        <v>55763</v>
      </c>
      <c r="V171" s="65">
        <v>54905</v>
      </c>
      <c r="W171" s="65">
        <f>U171-V171</f>
        <v>858</v>
      </c>
      <c r="X171" s="30">
        <f>T171*W171</f>
        <v>-85800</v>
      </c>
      <c r="Y171" s="97">
        <f>IF(S171="Kvarh(Lag)",X171/1000000,X171/1000)</f>
        <v>-0.0858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3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685</v>
      </c>
      <c r="S174" s="60" t="s">
        <v>725</v>
      </c>
      <c r="T174" s="65">
        <v>-100</v>
      </c>
      <c r="U174" s="65">
        <v>37152</v>
      </c>
      <c r="V174" s="65">
        <v>33875</v>
      </c>
      <c r="W174" s="65">
        <f aca="true" t="shared" si="10" ref="W174:W181">U174-V174</f>
        <v>3277</v>
      </c>
      <c r="X174" s="30">
        <f aca="true" t="shared" si="11" ref="X174:X181">T174*W174</f>
        <v>-327700</v>
      </c>
      <c r="Y174" s="97">
        <f aca="true" t="shared" si="12" ref="Y174:Y181">IF(S174="Kvarh(Lag)",X174/1000000,X174/1000)</f>
        <v>-0.3277</v>
      </c>
      <c r="Z174" s="183"/>
      <c r="AA174" s="2">
        <v>42</v>
      </c>
      <c r="AB174" s="3" t="s">
        <v>655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685</v>
      </c>
      <c r="S175" s="60" t="s">
        <v>725</v>
      </c>
      <c r="T175" s="65">
        <v>-100</v>
      </c>
      <c r="U175" s="65">
        <v>1338</v>
      </c>
      <c r="V175" s="65">
        <v>1255</v>
      </c>
      <c r="W175" s="65">
        <f t="shared" si="10"/>
        <v>83</v>
      </c>
      <c r="X175" s="30">
        <f t="shared" si="11"/>
        <v>-8300</v>
      </c>
      <c r="Y175" s="97">
        <f t="shared" si="12"/>
        <v>-0.0083</v>
      </c>
      <c r="Z175" s="183"/>
      <c r="AA175" s="2">
        <v>42</v>
      </c>
      <c r="AB175" s="3" t="s">
        <v>658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685</v>
      </c>
      <c r="S176" s="60" t="s">
        <v>725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7"/>
      <c r="AA176" s="41"/>
      <c r="AB176" s="26" t="s">
        <v>329</v>
      </c>
      <c r="AC176" s="216">
        <v>21</v>
      </c>
      <c r="AD176" s="216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6" t="s">
        <v>329</v>
      </c>
      <c r="BM176" s="217">
        <v>4865992</v>
      </c>
      <c r="BN176" s="216"/>
      <c r="BO176" s="216" t="s">
        <v>685</v>
      </c>
      <c r="BP176" s="216" t="s">
        <v>91</v>
      </c>
      <c r="BQ176" s="216">
        <v>11</v>
      </c>
      <c r="BR176" s="216">
        <v>11</v>
      </c>
      <c r="BS176" s="216">
        <v>400</v>
      </c>
      <c r="BT176" s="216">
        <v>400</v>
      </c>
      <c r="BU176" s="216">
        <v>100</v>
      </c>
      <c r="BV176" s="216">
        <v>1</v>
      </c>
      <c r="BW176" s="216">
        <f>(BR176/BQ176)*(BT176/BS176)</f>
        <v>1</v>
      </c>
      <c r="BX176" s="216">
        <f>BU176*BV176*BW176</f>
        <v>100</v>
      </c>
      <c r="BY176" s="274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685</v>
      </c>
      <c r="S177" s="60" t="s">
        <v>725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685</v>
      </c>
      <c r="S178" s="60" t="s">
        <v>725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685</v>
      </c>
      <c r="S179" s="60" t="s">
        <v>725</v>
      </c>
      <c r="T179" s="30">
        <v>-100</v>
      </c>
      <c r="U179" s="65">
        <v>21054</v>
      </c>
      <c r="V179" s="65">
        <v>19428</v>
      </c>
      <c r="W179" s="65">
        <f t="shared" si="10"/>
        <v>1626</v>
      </c>
      <c r="X179" s="30">
        <f t="shared" si="11"/>
        <v>-162600</v>
      </c>
      <c r="Y179" s="97">
        <f t="shared" si="12"/>
        <v>-0.1626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590</v>
      </c>
      <c r="P180" s="30">
        <v>4902527</v>
      </c>
      <c r="Q180" s="30">
        <v>0</v>
      </c>
      <c r="R180" s="30" t="s">
        <v>685</v>
      </c>
      <c r="S180" s="60" t="s">
        <v>725</v>
      </c>
      <c r="T180" s="30">
        <v>-100</v>
      </c>
      <c r="U180" s="65">
        <v>112</v>
      </c>
      <c r="V180" s="65">
        <v>112</v>
      </c>
      <c r="W180" s="65">
        <f t="shared" si="10"/>
        <v>0</v>
      </c>
      <c r="X180" s="30">
        <f t="shared" si="11"/>
        <v>0</v>
      </c>
      <c r="Y180" s="97">
        <f t="shared" si="12"/>
        <v>0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685</v>
      </c>
      <c r="S181" s="60" t="s">
        <v>725</v>
      </c>
      <c r="T181" s="30">
        <v>-100</v>
      </c>
      <c r="U181" s="65">
        <v>25550</v>
      </c>
      <c r="V181" s="65">
        <v>24100</v>
      </c>
      <c r="W181" s="65">
        <f t="shared" si="10"/>
        <v>1450</v>
      </c>
      <c r="X181" s="30">
        <f t="shared" si="11"/>
        <v>-145000</v>
      </c>
      <c r="Y181" s="97">
        <f t="shared" si="12"/>
        <v>-0.145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685</v>
      </c>
      <c r="S183" s="60" t="s">
        <v>725</v>
      </c>
      <c r="T183" s="30">
        <v>100</v>
      </c>
      <c r="U183" s="65">
        <v>38055</v>
      </c>
      <c r="V183" s="65">
        <v>37058</v>
      </c>
      <c r="W183" s="65">
        <f>U183-V183</f>
        <v>997</v>
      </c>
      <c r="X183" s="30">
        <f>T183*W183</f>
        <v>99700</v>
      </c>
      <c r="Y183" s="97">
        <f>IF(S183="Kvarh(Lag)",X183/1000000,X183/1000)</f>
        <v>0.0997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654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655</v>
      </c>
      <c r="P186" s="30">
        <v>4902514</v>
      </c>
      <c r="Q186" s="30">
        <v>0</v>
      </c>
      <c r="R186" s="30" t="s">
        <v>685</v>
      </c>
      <c r="S186" s="60" t="s">
        <v>725</v>
      </c>
      <c r="T186" s="30">
        <v>-1000</v>
      </c>
      <c r="U186" s="65">
        <v>2250</v>
      </c>
      <c r="V186" s="65">
        <v>2011</v>
      </c>
      <c r="W186" s="65">
        <f>U186-V186</f>
        <v>239</v>
      </c>
      <c r="X186" s="30">
        <f>T186*W186</f>
        <v>-239000</v>
      </c>
      <c r="Y186" s="97">
        <f>IF(S186="Kvarh(Lag)",X186/1000000,X186/1000)</f>
        <v>-0.239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656</v>
      </c>
      <c r="P187" s="30">
        <v>4902514</v>
      </c>
      <c r="Q187" s="30">
        <v>0</v>
      </c>
      <c r="R187" s="30" t="s">
        <v>685</v>
      </c>
      <c r="S187" s="60" t="s">
        <v>725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657</v>
      </c>
      <c r="P188" s="30">
        <v>4902516</v>
      </c>
      <c r="Q188" s="30">
        <v>0</v>
      </c>
      <c r="R188" s="30" t="s">
        <v>685</v>
      </c>
      <c r="S188" s="30" t="s">
        <v>725</v>
      </c>
      <c r="T188" s="30">
        <v>-1000</v>
      </c>
      <c r="U188" s="65">
        <v>183</v>
      </c>
      <c r="V188" s="65">
        <v>183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658</v>
      </c>
      <c r="P189" s="30">
        <v>4902516</v>
      </c>
      <c r="Q189" s="30">
        <v>0</v>
      </c>
      <c r="R189" s="30" t="s">
        <v>685</v>
      </c>
      <c r="S189" s="30" t="s">
        <v>725</v>
      </c>
      <c r="T189" s="30">
        <v>1000</v>
      </c>
      <c r="U189" s="65">
        <v>761</v>
      </c>
      <c r="V189" s="65">
        <v>672</v>
      </c>
      <c r="W189" s="65">
        <f>U189-V189</f>
        <v>89</v>
      </c>
      <c r="X189" s="30">
        <f>T189*W189</f>
        <v>89000</v>
      </c>
      <c r="Y189" s="97">
        <f>IF(S189="Kvarh(Lag)",X189/1000000,X189/1000)</f>
        <v>0.089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-1.3663000000000003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85" zoomScaleNormal="85" zoomScaleSheetLayoutView="85" workbookViewId="0" topLeftCell="H19">
      <selection activeCell="S52" sqref="R51:S52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690</v>
      </c>
      <c r="AC3" s="15"/>
      <c r="AD3" s="15"/>
      <c r="AE3" s="15"/>
      <c r="AF3" s="15"/>
    </row>
    <row r="4" spans="15:53" ht="15">
      <c r="O4" s="91" t="s">
        <v>837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842</v>
      </c>
      <c r="O5" s="75" t="s">
        <v>781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242" t="s">
        <v>834</v>
      </c>
      <c r="V7" s="242" t="s">
        <v>830</v>
      </c>
      <c r="W7" s="94" t="s">
        <v>217</v>
      </c>
      <c r="X7" s="94" t="s">
        <v>218</v>
      </c>
      <c r="Y7" s="94" t="s">
        <v>724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532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51"/>
      <c r="B9" s="352" t="s">
        <v>823</v>
      </c>
      <c r="C9" s="353"/>
      <c r="D9" s="353"/>
      <c r="E9" s="353"/>
      <c r="F9" s="353"/>
      <c r="G9" s="353"/>
      <c r="H9" s="353"/>
      <c r="I9" s="353"/>
      <c r="J9" s="354"/>
      <c r="K9" s="354"/>
      <c r="L9" s="355"/>
      <c r="M9" s="355"/>
      <c r="N9" s="205" t="s">
        <v>533</v>
      </c>
      <c r="AC9" s="10"/>
      <c r="AD9" s="2"/>
      <c r="AE9" s="15"/>
      <c r="AF9" s="15"/>
      <c r="AN9" s="13" t="s">
        <v>533</v>
      </c>
      <c r="BA9" s="3"/>
    </row>
    <row r="10" spans="1:52" ht="15" customHeight="1">
      <c r="A10" s="356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685</v>
      </c>
      <c r="S10" s="60" t="s">
        <v>725</v>
      </c>
      <c r="T10" s="65">
        <v>1000</v>
      </c>
      <c r="U10" s="30">
        <v>25764</v>
      </c>
      <c r="V10" s="30">
        <v>24913</v>
      </c>
      <c r="W10" s="30">
        <f>U10-V10</f>
        <v>851</v>
      </c>
      <c r="X10" s="30">
        <f>W10*T10</f>
        <v>851000</v>
      </c>
      <c r="Y10" s="123">
        <f>IF(S10="Kvarh(Lag)",X10/1000000,X10/1000)</f>
        <v>0.851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6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710</v>
      </c>
      <c r="P11" s="73">
        <v>4864849</v>
      </c>
      <c r="Q11" s="80"/>
      <c r="R11" s="64" t="s">
        <v>176</v>
      </c>
      <c r="S11" s="60" t="s">
        <v>725</v>
      </c>
      <c r="T11" s="65">
        <v>1000</v>
      </c>
      <c r="U11" s="30">
        <v>19007</v>
      </c>
      <c r="V11" s="30">
        <v>18514</v>
      </c>
      <c r="W11" s="30">
        <f>U11-V11</f>
        <v>493</v>
      </c>
      <c r="X11" s="30">
        <f>W11*T11</f>
        <v>493000</v>
      </c>
      <c r="Y11" s="123">
        <f>IF(S11="Kvarh(Lag)",X11/1000000,X11/1000)</f>
        <v>0.493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7"/>
      <c r="B12" s="359"/>
      <c r="C12" s="359"/>
      <c r="D12" s="359"/>
      <c r="E12" s="359"/>
      <c r="F12" s="359"/>
      <c r="G12" s="359"/>
      <c r="H12" s="359"/>
      <c r="I12" s="358"/>
      <c r="J12" s="359"/>
      <c r="K12" s="359"/>
      <c r="L12" s="360"/>
      <c r="M12" s="360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685</v>
      </c>
      <c r="S12" s="60" t="s">
        <v>725</v>
      </c>
      <c r="T12" s="65">
        <v>1000</v>
      </c>
      <c r="U12" s="30">
        <v>32765</v>
      </c>
      <c r="V12" s="30">
        <v>31986</v>
      </c>
      <c r="W12" s="30">
        <f>U12-V12</f>
        <v>779</v>
      </c>
      <c r="X12" s="30">
        <f>W12*T12</f>
        <v>779000</v>
      </c>
      <c r="Y12" s="123">
        <f>IF(S12="Kvarh(Lag)",X12/1000000,X12/1000)</f>
        <v>0.779</v>
      </c>
      <c r="Z12" s="43"/>
      <c r="AA12" s="80"/>
      <c r="AC12" s="5"/>
      <c r="AD12" s="2"/>
      <c r="AE12" s="64"/>
      <c r="AF12" s="64"/>
      <c r="AN12" s="38" t="s">
        <v>607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685</v>
      </c>
      <c r="S13" s="60" t="s">
        <v>725</v>
      </c>
      <c r="T13" s="65">
        <v>1000</v>
      </c>
      <c r="U13" s="30">
        <v>15578</v>
      </c>
      <c r="V13" s="30">
        <v>14938</v>
      </c>
      <c r="W13" s="30">
        <f>U13-V13</f>
        <v>640</v>
      </c>
      <c r="X13" s="30">
        <f>W13*T13</f>
        <v>640000</v>
      </c>
      <c r="Y13" s="123">
        <f>IF(S13="Kvarh(Lag)",X13/1000000,X13/1000)</f>
        <v>0.64</v>
      </c>
      <c r="Z13" s="43"/>
      <c r="AA13" s="80"/>
      <c r="AC13" s="5"/>
      <c r="AD13" s="2"/>
      <c r="AE13" s="64"/>
      <c r="AF13" s="64"/>
      <c r="AN13" s="38" t="s">
        <v>608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7"/>
      <c r="B14" s="359"/>
      <c r="C14" s="359"/>
      <c r="D14" s="359"/>
      <c r="E14" s="359"/>
      <c r="F14" s="359"/>
      <c r="G14" s="359"/>
      <c r="H14" s="359"/>
      <c r="I14" s="358"/>
      <c r="J14" s="359"/>
      <c r="K14" s="359"/>
      <c r="L14" s="360"/>
      <c r="M14" s="360"/>
      <c r="N14" s="30">
        <v>4</v>
      </c>
      <c r="O14" s="64" t="s">
        <v>770</v>
      </c>
      <c r="P14" s="73">
        <v>4864850</v>
      </c>
      <c r="Q14" s="80" t="s">
        <v>167</v>
      </c>
      <c r="R14" s="64" t="s">
        <v>685</v>
      </c>
      <c r="S14" s="60" t="s">
        <v>725</v>
      </c>
      <c r="T14" s="65">
        <v>1000</v>
      </c>
      <c r="U14" s="30">
        <v>8398</v>
      </c>
      <c r="V14" s="30">
        <v>7720</v>
      </c>
      <c r="W14" s="30">
        <f>U14-V14</f>
        <v>678</v>
      </c>
      <c r="X14" s="30">
        <f>W14*T14</f>
        <v>678000</v>
      </c>
      <c r="Y14" s="123">
        <f>IF(S14="Kvarh(Lag)",X14/1000000,X14/1000)</f>
        <v>0.678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7"/>
      <c r="B15" s="359"/>
      <c r="C15" s="359"/>
      <c r="D15" s="359"/>
      <c r="E15" s="359"/>
      <c r="F15" s="359"/>
      <c r="G15" s="359"/>
      <c r="H15" s="359"/>
      <c r="I15" s="358"/>
      <c r="J15" s="359"/>
      <c r="K15" s="359"/>
      <c r="L15" s="360"/>
      <c r="M15" s="360"/>
      <c r="N15" s="10" t="s">
        <v>535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8"/>
      <c r="J16" s="68"/>
      <c r="K16" s="68"/>
      <c r="L16" s="173"/>
      <c r="M16" s="173"/>
      <c r="N16" s="3">
        <v>5</v>
      </c>
      <c r="O16" s="38" t="s">
        <v>711</v>
      </c>
      <c r="P16" s="6">
        <v>4864804</v>
      </c>
      <c r="R16" s="38" t="s">
        <v>685</v>
      </c>
      <c r="S16" s="60" t="s">
        <v>725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710</v>
      </c>
      <c r="P17" s="6">
        <v>4865163</v>
      </c>
      <c r="R17" s="38" t="s">
        <v>685</v>
      </c>
      <c r="S17" s="60" t="s">
        <v>725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61" t="s">
        <v>197</v>
      </c>
      <c r="B19" s="362" t="s">
        <v>773</v>
      </c>
      <c r="C19" s="362"/>
      <c r="D19" s="362"/>
      <c r="E19" s="358"/>
      <c r="F19" s="358"/>
      <c r="G19" s="363">
        <f>$Y$37</f>
        <v>5.097899999999999</v>
      </c>
      <c r="H19" s="358" t="s">
        <v>774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3.441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4"/>
      <c r="B20" s="365"/>
      <c r="C20" s="365"/>
      <c r="D20" s="365"/>
      <c r="E20" s="284"/>
      <c r="F20" s="284"/>
      <c r="G20" s="366"/>
      <c r="H20" s="284"/>
      <c r="I20" s="367"/>
      <c r="J20" s="68"/>
      <c r="K20" s="68"/>
      <c r="L20" s="173"/>
      <c r="M20" s="173"/>
      <c r="N20" s="10" t="s">
        <v>534</v>
      </c>
      <c r="AC20" s="10"/>
      <c r="AD20" s="2"/>
      <c r="AE20" s="2"/>
      <c r="AF20" s="2"/>
    </row>
    <row r="21" spans="1:32" ht="12.75">
      <c r="A21" s="368" t="s">
        <v>748</v>
      </c>
      <c r="B21" s="369" t="s">
        <v>775</v>
      </c>
      <c r="C21" s="369"/>
      <c r="D21" s="370"/>
      <c r="E21" s="284"/>
      <c r="F21" s="284"/>
      <c r="G21" s="371">
        <f>'STEPPED UP BY GENCO'!$I$64*-1</f>
        <v>-0.3401947467</v>
      </c>
      <c r="H21" s="358" t="s">
        <v>774</v>
      </c>
      <c r="I21" s="367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8"/>
      <c r="B22" s="372"/>
      <c r="C22" s="372"/>
      <c r="D22" s="372"/>
      <c r="E22" s="284"/>
      <c r="F22" s="284"/>
      <c r="G22" s="366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685</v>
      </c>
      <c r="S22" s="60" t="s">
        <v>725</v>
      </c>
      <c r="T22" s="65">
        <v>100</v>
      </c>
      <c r="U22" s="30">
        <v>53940</v>
      </c>
      <c r="V22" s="30">
        <v>52106</v>
      </c>
      <c r="W22" s="30">
        <f aca="true" t="shared" si="0" ref="W22:W28">U22-V22</f>
        <v>1834</v>
      </c>
      <c r="X22" s="30">
        <f aca="true" t="shared" si="1" ref="X22:X28">W22*T22</f>
        <v>183400</v>
      </c>
      <c r="Y22" s="123">
        <f aca="true" t="shared" si="2" ref="Y22:Y28">IF(S22="Kvarh(Lag)",X22/1000000,X22/1000)</f>
        <v>0.1834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8"/>
      <c r="B23" s="373"/>
      <c r="C23" s="372"/>
      <c r="D23" s="372"/>
      <c r="E23" s="284"/>
      <c r="F23" s="284"/>
      <c r="G23" s="375"/>
      <c r="H23" s="284"/>
      <c r="I23" s="284"/>
      <c r="J23" s="68"/>
      <c r="K23" s="68"/>
      <c r="L23" s="173"/>
      <c r="M23" s="173"/>
      <c r="N23" s="3">
        <v>8</v>
      </c>
      <c r="O23" s="2" t="s">
        <v>712</v>
      </c>
      <c r="P23" s="6">
        <v>4865066</v>
      </c>
      <c r="R23" s="2" t="s">
        <v>685</v>
      </c>
      <c r="S23" s="60" t="s">
        <v>725</v>
      </c>
      <c r="T23" s="4">
        <v>100</v>
      </c>
      <c r="U23" s="3">
        <v>141870</v>
      </c>
      <c r="V23" s="3">
        <v>136472</v>
      </c>
      <c r="W23" s="30">
        <f t="shared" si="0"/>
        <v>5398</v>
      </c>
      <c r="X23" s="30">
        <f t="shared" si="1"/>
        <v>539800</v>
      </c>
      <c r="Y23" s="123">
        <f t="shared" si="2"/>
        <v>0.5398</v>
      </c>
      <c r="AC23" s="6"/>
      <c r="AD23" s="80"/>
      <c r="AE23" s="2"/>
      <c r="AF23" s="2"/>
      <c r="AN23" s="41" t="s">
        <v>537</v>
      </c>
      <c r="AO23" s="6" t="s">
        <v>538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4"/>
      <c r="B24" s="362"/>
      <c r="C24" s="358"/>
      <c r="D24" s="358"/>
      <c r="E24" s="358"/>
      <c r="F24" s="358"/>
      <c r="G24" s="375"/>
      <c r="H24" s="358"/>
      <c r="I24" s="359"/>
      <c r="J24" s="359"/>
      <c r="K24" s="359"/>
      <c r="L24" s="360"/>
      <c r="M24" s="360"/>
      <c r="N24" s="3">
        <v>9</v>
      </c>
      <c r="O24" s="2" t="s">
        <v>303</v>
      </c>
      <c r="P24" s="6">
        <v>4865067</v>
      </c>
      <c r="Q24" s="2"/>
      <c r="R24" s="2" t="s">
        <v>685</v>
      </c>
      <c r="S24" s="60" t="s">
        <v>725</v>
      </c>
      <c r="T24" s="4">
        <v>100</v>
      </c>
      <c r="U24" s="3">
        <v>85471</v>
      </c>
      <c r="V24" s="3">
        <v>83092</v>
      </c>
      <c r="W24" s="30">
        <f t="shared" si="0"/>
        <v>2379</v>
      </c>
      <c r="X24" s="30">
        <f t="shared" si="1"/>
        <v>237900</v>
      </c>
      <c r="Y24" s="123">
        <f t="shared" si="2"/>
        <v>0.2379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6"/>
      <c r="B25" s="369"/>
      <c r="C25" s="369"/>
      <c r="D25" s="377"/>
      <c r="E25" s="358"/>
      <c r="F25" s="358"/>
      <c r="G25" s="378"/>
      <c r="H25" s="358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685</v>
      </c>
      <c r="S25" s="60" t="s">
        <v>725</v>
      </c>
      <c r="T25" s="4">
        <v>100</v>
      </c>
      <c r="U25" s="3">
        <v>74374</v>
      </c>
      <c r="V25" s="3">
        <v>72238</v>
      </c>
      <c r="W25" s="30">
        <f t="shared" si="0"/>
        <v>2136</v>
      </c>
      <c r="X25" s="30">
        <f t="shared" si="1"/>
        <v>213600</v>
      </c>
      <c r="Y25" s="123">
        <f t="shared" si="2"/>
        <v>0.2136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9"/>
      <c r="B26" s="362"/>
      <c r="C26" s="358"/>
      <c r="D26" s="358"/>
      <c r="E26" s="358"/>
      <c r="F26" s="358"/>
      <c r="G26" s="380"/>
      <c r="H26" s="358"/>
      <c r="I26" s="359"/>
      <c r="J26" s="359"/>
      <c r="K26" s="359"/>
      <c r="L26" s="360"/>
      <c r="M26" s="360"/>
      <c r="N26" s="334">
        <v>11</v>
      </c>
      <c r="O26" s="249" t="s">
        <v>166</v>
      </c>
      <c r="P26" s="298">
        <v>4865079</v>
      </c>
      <c r="Q26" s="249"/>
      <c r="R26" s="249" t="s">
        <v>685</v>
      </c>
      <c r="S26" s="60" t="s">
        <v>725</v>
      </c>
      <c r="T26" s="250">
        <v>100</v>
      </c>
      <c r="U26" s="248">
        <v>28354</v>
      </c>
      <c r="V26" s="248">
        <v>27561</v>
      </c>
      <c r="W26" s="30">
        <f t="shared" si="0"/>
        <v>793</v>
      </c>
      <c r="X26" s="30">
        <f t="shared" si="1"/>
        <v>79300</v>
      </c>
      <c r="Y26" s="123">
        <f t="shared" si="2"/>
        <v>0.0793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589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81"/>
      <c r="B27" s="72"/>
      <c r="C27" s="72"/>
      <c r="D27" s="72"/>
      <c r="E27" s="72"/>
      <c r="F27" s="72"/>
      <c r="G27" s="382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685</v>
      </c>
      <c r="S27" s="60" t="s">
        <v>725</v>
      </c>
      <c r="T27" s="4">
        <v>100</v>
      </c>
      <c r="U27" s="3">
        <v>161068</v>
      </c>
      <c r="V27" s="3">
        <v>155433</v>
      </c>
      <c r="W27" s="30">
        <f t="shared" si="0"/>
        <v>5635</v>
      </c>
      <c r="X27" s="30">
        <f t="shared" si="1"/>
        <v>563500</v>
      </c>
      <c r="Y27" s="123">
        <f t="shared" si="2"/>
        <v>0.5635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3"/>
      <c r="B28" s="369"/>
      <c r="C28" s="72"/>
      <c r="D28" s="72"/>
      <c r="E28" s="72"/>
      <c r="F28" s="359"/>
      <c r="G28" s="387"/>
      <c r="H28" s="362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685</v>
      </c>
      <c r="S28" s="60" t="s">
        <v>725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4"/>
      <c r="B29" s="72"/>
      <c r="C29" s="72"/>
      <c r="D29" s="72"/>
      <c r="E29" s="72"/>
      <c r="F29" s="72"/>
      <c r="G29" s="385"/>
      <c r="H29" s="359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609</v>
      </c>
      <c r="S29" s="2"/>
      <c r="T29" s="4"/>
      <c r="U29" s="3"/>
      <c r="V29" s="3"/>
      <c r="W29" s="3"/>
      <c r="X29" s="3"/>
      <c r="Y29" s="8">
        <f>SUM(Y22:Y28)</f>
        <v>1.8175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6"/>
      <c r="C30" s="372"/>
      <c r="D30" s="372"/>
      <c r="E30" s="358"/>
      <c r="F30" s="358"/>
      <c r="G30" s="387"/>
      <c r="H30" s="359"/>
      <c r="I30" s="388"/>
      <c r="J30" s="389"/>
      <c r="K30" s="359"/>
      <c r="L30" s="360"/>
      <c r="M30" s="360"/>
      <c r="N30" s="81" t="s">
        <v>596</v>
      </c>
      <c r="P30" s="297"/>
      <c r="AC30" s="2"/>
      <c r="AD30" s="2"/>
      <c r="AE30" s="15"/>
      <c r="AF30" s="15"/>
    </row>
    <row r="31" spans="1:52" s="39" customFormat="1" ht="12.75">
      <c r="A31" s="259"/>
      <c r="B31" s="372"/>
      <c r="C31" s="372"/>
      <c r="D31" s="372"/>
      <c r="E31" s="138"/>
      <c r="F31" s="28"/>
      <c r="G31" s="385"/>
      <c r="H31" s="153"/>
      <c r="I31" s="68"/>
      <c r="J31" s="68"/>
      <c r="K31" s="68"/>
      <c r="L31" s="173"/>
      <c r="M31" s="173"/>
      <c r="N31" s="152">
        <v>15</v>
      </c>
      <c r="O31" s="140" t="s">
        <v>597</v>
      </c>
      <c r="P31" s="296">
        <v>4902545</v>
      </c>
      <c r="Q31" s="2"/>
      <c r="R31" s="140" t="s">
        <v>685</v>
      </c>
      <c r="S31" s="60" t="s">
        <v>725</v>
      </c>
      <c r="T31" s="4">
        <v>50</v>
      </c>
      <c r="U31" s="3">
        <v>43576</v>
      </c>
      <c r="V31" s="3">
        <v>40364</v>
      </c>
      <c r="W31" s="30">
        <f>U31-V31</f>
        <v>3212</v>
      </c>
      <c r="X31" s="30">
        <f>W31*T31</f>
        <v>160600</v>
      </c>
      <c r="Y31" s="123">
        <f>IF(S31="Kvarh(Lag)",X31/1000000,X31/1000)</f>
        <v>0.1606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90"/>
      <c r="B32" s="359"/>
      <c r="C32" s="359"/>
      <c r="D32" s="359"/>
      <c r="E32" s="359"/>
      <c r="F32" s="359"/>
      <c r="G32" s="191"/>
      <c r="H32" s="359"/>
      <c r="I32" s="359"/>
      <c r="J32" s="359"/>
      <c r="K32" s="359"/>
      <c r="L32" s="360"/>
      <c r="M32" s="360"/>
      <c r="N32" s="81"/>
      <c r="R32" s="10" t="s">
        <v>610</v>
      </c>
      <c r="Y32" s="8">
        <f>SUM(Y31:Y31)</f>
        <v>0.1606</v>
      </c>
      <c r="AC32" s="2"/>
      <c r="AD32" s="2"/>
      <c r="AE32" s="15"/>
      <c r="AF32" s="15"/>
    </row>
    <row r="33" spans="1:32" ht="12.75">
      <c r="A33" s="391"/>
      <c r="B33" s="132"/>
      <c r="C33" s="132"/>
      <c r="D33" s="267"/>
      <c r="E33" s="267"/>
      <c r="F33" s="267"/>
      <c r="G33" s="267"/>
      <c r="H33" s="392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1.6568999999999998</v>
      </c>
      <c r="AC33" s="2"/>
      <c r="AD33" s="2"/>
      <c r="AE33" s="15"/>
      <c r="AF33" s="15"/>
    </row>
    <row r="34" spans="1:32" ht="12.75">
      <c r="A34" s="393"/>
      <c r="B34" s="132"/>
      <c r="C34" s="132"/>
      <c r="D34" s="132"/>
      <c r="E34" s="132"/>
      <c r="F34" s="132"/>
      <c r="G34" s="394"/>
      <c r="H34" s="394"/>
      <c r="I34" s="394"/>
      <c r="J34" s="394"/>
      <c r="K34" s="394"/>
      <c r="L34" s="173"/>
      <c r="M34" s="173"/>
      <c r="N34" s="81" t="s">
        <v>555</v>
      </c>
      <c r="U34" s="8"/>
      <c r="Y34" s="8"/>
      <c r="AC34" s="2"/>
      <c r="AD34" s="2"/>
      <c r="AE34" s="15"/>
      <c r="AF34" s="15"/>
    </row>
    <row r="35" spans="1:32" ht="12.75">
      <c r="A35" s="395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404"/>
      <c r="M35" s="360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8"/>
      <c r="B36" s="228"/>
      <c r="C36" s="228"/>
      <c r="D36" s="228"/>
      <c r="E36" s="228"/>
      <c r="F36" s="362" t="s">
        <v>294</v>
      </c>
      <c r="G36" s="363">
        <f>SUM(G19:G34)</f>
        <v>4.757705253299999</v>
      </c>
      <c r="H36" s="362" t="s">
        <v>774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536</v>
      </c>
      <c r="Y37" s="8">
        <f>Y33+Y19+SUM(Y35:Y36)</f>
        <v>5.097899999999999</v>
      </c>
    </row>
    <row r="38" spans="1:14" ht="12.75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60"/>
      <c r="M38" s="360"/>
      <c r="N38" s="152"/>
    </row>
    <row r="39" spans="1:14" ht="12.75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60"/>
      <c r="M39" s="360"/>
      <c r="N39" s="152"/>
    </row>
    <row r="40" spans="1:14" ht="13.5" thickBot="1">
      <c r="A40" s="405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7"/>
      <c r="M40" s="360"/>
      <c r="N40" s="335"/>
    </row>
    <row r="41" spans="1:14" ht="13.5" thickTop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59"/>
      <c r="M41" s="360"/>
      <c r="N41" s="79"/>
    </row>
    <row r="42" spans="1:14" ht="12.7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59"/>
      <c r="M42" s="360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9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1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K157">
      <selection activeCell="V52" sqref="V52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690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645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838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682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843</v>
      </c>
      <c r="N5" s="30"/>
      <c r="O5" s="117" t="s">
        <v>780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242" t="s">
        <v>834</v>
      </c>
      <c r="V7" s="242" t="s">
        <v>829</v>
      </c>
      <c r="W7" s="94" t="s">
        <v>217</v>
      </c>
      <c r="X7" s="94" t="s">
        <v>218</v>
      </c>
      <c r="Y7" s="94" t="s">
        <v>724</v>
      </c>
      <c r="Z7" s="129" t="s">
        <v>213</v>
      </c>
      <c r="AB7" s="10" t="s">
        <v>220</v>
      </c>
      <c r="AC7" s="22" t="s">
        <v>541</v>
      </c>
      <c r="AD7" s="22" t="s">
        <v>543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685</v>
      </c>
      <c r="S11" s="60" t="s">
        <v>725</v>
      </c>
      <c r="T11" s="30">
        <v>100</v>
      </c>
      <c r="U11" s="30">
        <v>421088</v>
      </c>
      <c r="V11" s="30">
        <v>417094</v>
      </c>
      <c r="W11" s="30">
        <f>U11-V11</f>
        <v>3994</v>
      </c>
      <c r="X11" s="30">
        <f>T11*W11</f>
        <v>399400</v>
      </c>
      <c r="Y11" s="123">
        <f>IF(S11="Kvarh(Lag)",X11/1000000,X11/1000)</f>
        <v>0.3994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685</v>
      </c>
      <c r="S12" s="60" t="s">
        <v>725</v>
      </c>
      <c r="T12" s="30">
        <v>100</v>
      </c>
      <c r="U12" s="30">
        <v>389076</v>
      </c>
      <c r="V12" s="30">
        <v>372388</v>
      </c>
      <c r="W12" s="30">
        <f>U12-V12</f>
        <v>16688</v>
      </c>
      <c r="X12" s="30">
        <f>T12*W12</f>
        <v>1668800</v>
      </c>
      <c r="Y12" s="123">
        <f>IF(S12="Kvarh(Lag)",X12/1000000,X12/1000)</f>
        <v>1.6688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685</v>
      </c>
      <c r="S13" s="60" t="s">
        <v>725</v>
      </c>
      <c r="T13" s="30">
        <v>100</v>
      </c>
      <c r="U13" s="30">
        <v>74382</v>
      </c>
      <c r="V13" s="30">
        <v>72940</v>
      </c>
      <c r="W13" s="30">
        <f>U13-V13</f>
        <v>1442</v>
      </c>
      <c r="X13" s="30">
        <f>T13*W13</f>
        <v>144200</v>
      </c>
      <c r="Y13" s="123">
        <f>IF(S13="Kvarh(Lag)",X13/1000000,X13/1000)</f>
        <v>0.1442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685</v>
      </c>
      <c r="S14" s="60" t="s">
        <v>725</v>
      </c>
      <c r="T14" s="30">
        <v>100</v>
      </c>
      <c r="U14" s="30">
        <v>482024</v>
      </c>
      <c r="V14" s="30">
        <v>465184</v>
      </c>
      <c r="W14" s="30">
        <f>U14-V14</f>
        <v>16840</v>
      </c>
      <c r="X14" s="30">
        <f>T14*W14</f>
        <v>1684000</v>
      </c>
      <c r="Y14" s="123">
        <f>IF(S14="Kvarh(Lag)",X14/1000000,X14/1000)</f>
        <v>1.684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785</v>
      </c>
      <c r="C15" s="24"/>
      <c r="D15" s="24"/>
      <c r="E15" s="24"/>
      <c r="F15" s="24"/>
      <c r="G15" s="24"/>
      <c r="H15" s="24"/>
      <c r="I15" s="158">
        <f>$Y$52</f>
        <v>32.520799999999994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685</v>
      </c>
      <c r="S15" s="60" t="s">
        <v>725</v>
      </c>
      <c r="T15" s="30">
        <v>1000</v>
      </c>
      <c r="U15" s="30">
        <v>28324</v>
      </c>
      <c r="V15" s="30">
        <v>27328</v>
      </c>
      <c r="W15" s="30">
        <f>U15-V15</f>
        <v>996</v>
      </c>
      <c r="X15" s="30">
        <f>T15*W15</f>
        <v>996000</v>
      </c>
      <c r="Y15" s="123">
        <f>IF(S15="Kvarh(Lag)",X15/1000000,X15/1000)</f>
        <v>0.996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87"/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/>
      <c r="X17" s="30"/>
      <c r="Y17" s="71"/>
      <c r="Z17" s="131"/>
      <c r="AA17" s="80"/>
      <c r="AB17" s="5" t="s">
        <v>450</v>
      </c>
      <c r="AC17" s="3">
        <f aca="true" t="shared" si="0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1" ref="BV17:BV24">(BQ17/BP17)*(BS17/BR17)</f>
        <v>1</v>
      </c>
      <c r="BW17" s="3">
        <f aca="true" t="shared" si="2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685</v>
      </c>
      <c r="S18" s="60" t="s">
        <v>725</v>
      </c>
      <c r="T18" s="30">
        <v>100</v>
      </c>
      <c r="U18" s="30">
        <v>195224</v>
      </c>
      <c r="V18" s="30">
        <v>187894</v>
      </c>
      <c r="W18" s="30">
        <f aca="true" t="shared" si="3" ref="W18:W25">U18-V18</f>
        <v>7330</v>
      </c>
      <c r="X18" s="30">
        <f aca="true" t="shared" si="4" ref="X18:X25">T18*W18</f>
        <v>733000</v>
      </c>
      <c r="Y18" s="123">
        <f aca="true" t="shared" si="5" ref="Y18:Y25">IF(S18="Kvarh(Lag)",X18/1000000,X18/1000)</f>
        <v>0.733</v>
      </c>
      <c r="Z18" s="131"/>
      <c r="AA18" s="80"/>
      <c r="AB18" s="5" t="s">
        <v>451</v>
      </c>
      <c r="AC18" s="3">
        <f t="shared" si="0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1"/>
        <v>1</v>
      </c>
      <c r="BW18" s="3">
        <f t="shared" si="2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685</v>
      </c>
      <c r="S19" s="60" t="s">
        <v>725</v>
      </c>
      <c r="T19" s="30">
        <v>100</v>
      </c>
      <c r="U19" s="30">
        <v>340189</v>
      </c>
      <c r="V19" s="30">
        <v>324680</v>
      </c>
      <c r="W19" s="30">
        <f t="shared" si="3"/>
        <v>15509</v>
      </c>
      <c r="X19" s="30">
        <f t="shared" si="4"/>
        <v>1550900</v>
      </c>
      <c r="Y19" s="123">
        <f t="shared" si="5"/>
        <v>1.5509</v>
      </c>
      <c r="Z19" s="131"/>
      <c r="AA19" s="80"/>
      <c r="AB19" s="5" t="s">
        <v>453</v>
      </c>
      <c r="AC19" s="3">
        <f t="shared" si="0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1"/>
        <v>1</v>
      </c>
      <c r="BW19" s="3">
        <f t="shared" si="2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685</v>
      </c>
      <c r="S20" s="60" t="s">
        <v>725</v>
      </c>
      <c r="T20" s="30">
        <v>100</v>
      </c>
      <c r="U20" s="30">
        <v>202375</v>
      </c>
      <c r="V20" s="30">
        <v>198980</v>
      </c>
      <c r="W20" s="30">
        <f t="shared" si="3"/>
        <v>3395</v>
      </c>
      <c r="X20" s="30">
        <f t="shared" si="4"/>
        <v>339500</v>
      </c>
      <c r="Y20" s="123">
        <f t="shared" si="5"/>
        <v>0.3395</v>
      </c>
      <c r="Z20" s="131"/>
      <c r="AA20" s="80"/>
      <c r="AB20" s="5" t="s">
        <v>455</v>
      </c>
      <c r="AC20" s="3">
        <f t="shared" si="0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1"/>
        <v>1</v>
      </c>
      <c r="BW20" s="3">
        <f t="shared" si="2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9" t="s">
        <v>775</v>
      </c>
      <c r="C21" s="68"/>
      <c r="D21" s="68"/>
      <c r="E21" s="68"/>
      <c r="F21" s="68"/>
      <c r="G21" s="68"/>
      <c r="H21" s="164"/>
      <c r="I21" s="25">
        <f>'STEPPED UP BY GENCO'!$I$63*-1</f>
        <v>-1.9018188288000002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685</v>
      </c>
      <c r="S21" s="60" t="s">
        <v>725</v>
      </c>
      <c r="T21" s="30">
        <v>100</v>
      </c>
      <c r="U21" s="30">
        <v>265952</v>
      </c>
      <c r="V21" s="30">
        <v>253513</v>
      </c>
      <c r="W21" s="30">
        <f t="shared" si="3"/>
        <v>12439</v>
      </c>
      <c r="X21" s="30">
        <f t="shared" si="4"/>
        <v>1243900</v>
      </c>
      <c r="Y21" s="123">
        <f t="shared" si="5"/>
        <v>1.2439</v>
      </c>
      <c r="Z21" s="131"/>
      <c r="AA21" s="80"/>
      <c r="AB21" s="5" t="s">
        <v>457</v>
      </c>
      <c r="AC21" s="3">
        <f t="shared" si="0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1"/>
        <v>1</v>
      </c>
      <c r="BW21" s="3">
        <f t="shared" si="2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685</v>
      </c>
      <c r="S22" s="60" t="s">
        <v>725</v>
      </c>
      <c r="T22" s="30">
        <v>100</v>
      </c>
      <c r="U22" s="30">
        <v>181550</v>
      </c>
      <c r="V22" s="30">
        <v>176384</v>
      </c>
      <c r="W22" s="30">
        <f t="shared" si="3"/>
        <v>5166</v>
      </c>
      <c r="X22" s="30">
        <f t="shared" si="4"/>
        <v>516600</v>
      </c>
      <c r="Y22" s="123">
        <f t="shared" si="5"/>
        <v>0.5166</v>
      </c>
      <c r="Z22" s="131"/>
      <c r="AA22" s="80"/>
      <c r="AB22" s="5" t="s">
        <v>459</v>
      </c>
      <c r="AC22" s="3">
        <f t="shared" si="0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1"/>
        <v>1</v>
      </c>
      <c r="BW22" s="3">
        <f t="shared" si="2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685</v>
      </c>
      <c r="S23" s="60" t="s">
        <v>725</v>
      </c>
      <c r="T23" s="30">
        <v>100</v>
      </c>
      <c r="U23" s="30">
        <v>212103</v>
      </c>
      <c r="V23" s="30">
        <v>207464</v>
      </c>
      <c r="W23" s="30">
        <f t="shared" si="3"/>
        <v>4639</v>
      </c>
      <c r="X23" s="30">
        <f t="shared" si="4"/>
        <v>463900</v>
      </c>
      <c r="Y23" s="123">
        <f t="shared" si="5"/>
        <v>0.4639</v>
      </c>
      <c r="Z23" s="131"/>
      <c r="AA23" s="80"/>
      <c r="AB23" s="5" t="s">
        <v>461</v>
      </c>
      <c r="AC23" s="3">
        <f t="shared" si="0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1"/>
        <v>1</v>
      </c>
      <c r="BW23" s="3">
        <f t="shared" si="2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685</v>
      </c>
      <c r="S24" s="60" t="s">
        <v>725</v>
      </c>
      <c r="T24" s="30">
        <v>100</v>
      </c>
      <c r="U24" s="30">
        <v>137943</v>
      </c>
      <c r="V24" s="30">
        <v>129252</v>
      </c>
      <c r="W24" s="30">
        <f t="shared" si="3"/>
        <v>8691</v>
      </c>
      <c r="X24" s="30">
        <f t="shared" si="4"/>
        <v>869100</v>
      </c>
      <c r="Y24" s="123">
        <f t="shared" si="5"/>
        <v>0.8691</v>
      </c>
      <c r="Z24" s="131"/>
      <c r="AA24" s="80"/>
      <c r="AB24" s="5" t="s">
        <v>463</v>
      </c>
      <c r="AC24" s="3">
        <f t="shared" si="0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1"/>
        <v>1</v>
      </c>
      <c r="BW24" s="3">
        <f t="shared" si="2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685</v>
      </c>
      <c r="S25" s="60" t="s">
        <v>725</v>
      </c>
      <c r="T25" s="30">
        <v>100</v>
      </c>
      <c r="U25" s="30">
        <v>192926</v>
      </c>
      <c r="V25" s="30">
        <v>185400</v>
      </c>
      <c r="W25" s="30">
        <f t="shared" si="3"/>
        <v>7526</v>
      </c>
      <c r="X25" s="30">
        <f t="shared" si="4"/>
        <v>752600</v>
      </c>
      <c r="Y25" s="123">
        <f t="shared" si="5"/>
        <v>0.7526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30.618981171199994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/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685</v>
      </c>
      <c r="S27" s="60" t="s">
        <v>725</v>
      </c>
      <c r="T27" s="30">
        <v>1100</v>
      </c>
      <c r="U27" s="30">
        <v>0</v>
      </c>
      <c r="V27" s="30">
        <v>0</v>
      </c>
      <c r="W27" s="30">
        <f>U27-V27</f>
        <v>0</v>
      </c>
      <c r="X27" s="30">
        <f>T27*W27</f>
        <v>0</v>
      </c>
      <c r="Y27" s="123">
        <f>IF(S27="Kvarh(Lag)",X27/1000000,X27/1000)</f>
        <v>0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685</v>
      </c>
      <c r="S28" s="60" t="s">
        <v>725</v>
      </c>
      <c r="T28" s="30">
        <v>1000</v>
      </c>
      <c r="U28" s="30">
        <v>74249</v>
      </c>
      <c r="V28" s="30">
        <v>71188</v>
      </c>
      <c r="W28" s="30">
        <f>U28-V28</f>
        <v>3061</v>
      </c>
      <c r="X28" s="30">
        <f>T28*W28</f>
        <v>3061000</v>
      </c>
      <c r="Y28" s="123">
        <f>IF(S28="Kvarh(Lag)",X28/1000000,X28/1000)</f>
        <v>3.061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685</v>
      </c>
      <c r="S29" s="60" t="s">
        <v>725</v>
      </c>
      <c r="T29" s="30">
        <v>1100</v>
      </c>
      <c r="U29" s="30">
        <v>66794</v>
      </c>
      <c r="V29" s="30">
        <v>65524</v>
      </c>
      <c r="W29" s="30">
        <f>U29-V29</f>
        <v>1270</v>
      </c>
      <c r="X29" s="30">
        <f>T29*W29</f>
        <v>1397000</v>
      </c>
      <c r="Y29" s="123">
        <f>IF(S29="Kvarh(Lag)",X29/1000000,X29/1000)</f>
        <v>1.397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685</v>
      </c>
      <c r="S30" s="60" t="s">
        <v>725</v>
      </c>
      <c r="T30" s="30">
        <v>1000</v>
      </c>
      <c r="U30" s="30">
        <v>107573</v>
      </c>
      <c r="V30" s="30">
        <v>103518</v>
      </c>
      <c r="W30" s="30">
        <f>U30-V30</f>
        <v>4055</v>
      </c>
      <c r="X30" s="30">
        <f>T30*W30</f>
        <v>4055000</v>
      </c>
      <c r="Y30" s="123">
        <f>IF(S30="Kvarh(Lag)",X30/1000000,X30/1000)</f>
        <v>4.055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/>
      <c r="X31" s="30"/>
      <c r="Y31" s="125">
        <f>SUM(Y18:Y30)</f>
        <v>14.9825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/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685</v>
      </c>
      <c r="S33" s="60" t="s">
        <v>725</v>
      </c>
      <c r="T33" s="30">
        <v>100</v>
      </c>
      <c r="U33" s="30">
        <v>755260</v>
      </c>
      <c r="V33" s="30">
        <v>717529</v>
      </c>
      <c r="W33" s="30">
        <f>U33-V33</f>
        <v>37731</v>
      </c>
      <c r="X33" s="30">
        <f>T33*W33</f>
        <v>3773100</v>
      </c>
      <c r="Y33" s="123">
        <f>IF(S33="Kvarh(Lag)",X33/1000000,X33/1000)</f>
        <v>3.7731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>
        <v>19</v>
      </c>
      <c r="O34" s="80" t="s">
        <v>154</v>
      </c>
      <c r="P34" s="30">
        <v>4865141</v>
      </c>
      <c r="Q34" s="30" t="e">
        <v>#REF!</v>
      </c>
      <c r="R34" s="30" t="s">
        <v>685</v>
      </c>
      <c r="S34" s="60" t="s">
        <v>725</v>
      </c>
      <c r="T34" s="30">
        <v>100</v>
      </c>
      <c r="U34" s="30">
        <v>443547</v>
      </c>
      <c r="V34" s="30">
        <v>443547</v>
      </c>
      <c r="W34" s="30">
        <f>U34-V34</f>
        <v>0</v>
      </c>
      <c r="X34" s="30">
        <f>T34*W34</f>
        <v>0</v>
      </c>
      <c r="Y34" s="123">
        <f>IF(S34="Kvarh(Lag)",X34/1000000,X34/1000)</f>
        <v>0</v>
      </c>
      <c r="Z34" s="131"/>
      <c r="AA34" s="288"/>
      <c r="AB34" s="5" t="s">
        <v>155</v>
      </c>
      <c r="AC34" s="3">
        <f>BI34</f>
        <v>227899</v>
      </c>
      <c r="AD34" s="3">
        <v>220322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>
        <v>227899</v>
      </c>
      <c r="BJ34" s="3"/>
      <c r="BK34" s="3" t="s">
        <v>155</v>
      </c>
      <c r="BL34" s="3" t="s">
        <v>480</v>
      </c>
      <c r="BM34" s="3"/>
      <c r="BN34" s="3" t="s">
        <v>141</v>
      </c>
      <c r="BO34" s="3" t="s">
        <v>143</v>
      </c>
      <c r="BP34" s="3">
        <v>33</v>
      </c>
      <c r="BQ34" s="3">
        <v>33</v>
      </c>
      <c r="BR34" s="3">
        <v>400</v>
      </c>
      <c r="BS34" s="3">
        <v>400</v>
      </c>
      <c r="BT34" s="3">
        <v>1</v>
      </c>
      <c r="BU34" s="3">
        <v>1</v>
      </c>
      <c r="BV34" s="3">
        <f>(BQ34/BP34)*(BS34/BR34)</f>
        <v>1</v>
      </c>
      <c r="BW34" s="3">
        <f>BT34*BU34*BV34</f>
        <v>1</v>
      </c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20</v>
      </c>
      <c r="O35" s="80" t="s">
        <v>155</v>
      </c>
      <c r="P35" s="30">
        <v>4865142</v>
      </c>
      <c r="Q35" s="30" t="e">
        <v>#REF!</v>
      </c>
      <c r="R35" s="30" t="s">
        <v>685</v>
      </c>
      <c r="S35" s="60" t="s">
        <v>725</v>
      </c>
      <c r="T35" s="30">
        <v>100</v>
      </c>
      <c r="U35" s="30">
        <v>661911</v>
      </c>
      <c r="V35" s="30">
        <v>633356</v>
      </c>
      <c r="W35" s="30">
        <f>U35-V35</f>
        <v>28555</v>
      </c>
      <c r="X35" s="30">
        <f>T35*W35</f>
        <v>2855500</v>
      </c>
      <c r="Y35" s="123">
        <f>IF(S35="Kvarh(Lag)",X35/1000000,X35/1000)</f>
        <v>2.8555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/>
      <c r="X36" s="30"/>
      <c r="Y36" s="71"/>
      <c r="Z36" s="131"/>
      <c r="AA36" s="288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614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615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21</v>
      </c>
      <c r="O37" s="80" t="s">
        <v>157</v>
      </c>
      <c r="P37" s="30">
        <v>4865132</v>
      </c>
      <c r="Q37" s="30" t="e">
        <v>#REF!</v>
      </c>
      <c r="R37" s="30" t="s">
        <v>685</v>
      </c>
      <c r="S37" s="60" t="s">
        <v>725</v>
      </c>
      <c r="T37" s="30">
        <v>100</v>
      </c>
      <c r="U37" s="30">
        <v>680146</v>
      </c>
      <c r="V37" s="30">
        <v>665252</v>
      </c>
      <c r="W37" s="30">
        <f>U37-V37</f>
        <v>14894</v>
      </c>
      <c r="X37" s="30">
        <f>T37*W37</f>
        <v>1489400</v>
      </c>
      <c r="Y37" s="123">
        <f>IF(S37="Kvarh(Lag)",X37/1000000,X37/1000)</f>
        <v>1.4894</v>
      </c>
      <c r="Z37" s="131"/>
      <c r="AA37" s="288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616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617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22</v>
      </c>
      <c r="O38" s="80" t="s">
        <v>158</v>
      </c>
      <c r="P38" s="30">
        <v>4864803</v>
      </c>
      <c r="Q38" s="30" t="e">
        <v>#REF!</v>
      </c>
      <c r="R38" s="30" t="s">
        <v>685</v>
      </c>
      <c r="S38" s="60" t="s">
        <v>725</v>
      </c>
      <c r="T38" s="30">
        <v>100</v>
      </c>
      <c r="U38" s="30">
        <v>443950</v>
      </c>
      <c r="V38" s="30">
        <v>430413</v>
      </c>
      <c r="W38" s="30">
        <f>U38-V38</f>
        <v>13537</v>
      </c>
      <c r="X38" s="30">
        <f>T38*W38</f>
        <v>1353700</v>
      </c>
      <c r="Y38" s="123">
        <f>IF(S38="Kvarh(Lag)",X38/1000000,X38/1000)</f>
        <v>1.3537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87"/>
      <c r="X39" s="87"/>
      <c r="Y39" s="307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23</v>
      </c>
      <c r="O40" s="80" t="s">
        <v>160</v>
      </c>
      <c r="P40" s="30">
        <v>4865133</v>
      </c>
      <c r="Q40" s="30" t="e">
        <v>#REF!</v>
      </c>
      <c r="R40" s="30" t="s">
        <v>685</v>
      </c>
      <c r="S40" s="60" t="s">
        <v>725</v>
      </c>
      <c r="T40" s="30">
        <v>100</v>
      </c>
      <c r="U40" s="30">
        <v>352352</v>
      </c>
      <c r="V40" s="30">
        <v>340602</v>
      </c>
      <c r="W40" s="30">
        <f>U40-V40</f>
        <v>11750</v>
      </c>
      <c r="X40" s="30">
        <f>T40*W40</f>
        <v>1175000</v>
      </c>
      <c r="Y40" s="123">
        <f>IF(S40="Kvarh(Lag)",X40/1000000,X40/1000)</f>
        <v>1.175</v>
      </c>
      <c r="Z40" s="131"/>
      <c r="AA40" s="288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87"/>
      <c r="X41" s="87"/>
      <c r="Y41" s="307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24</v>
      </c>
      <c r="O42" s="80" t="s">
        <v>162</v>
      </c>
      <c r="P42" s="30">
        <v>4865076</v>
      </c>
      <c r="Q42" s="30" t="e">
        <v>#REF!</v>
      </c>
      <c r="R42" s="30" t="s">
        <v>685</v>
      </c>
      <c r="S42" s="60" t="s">
        <v>725</v>
      </c>
      <c r="T42" s="30">
        <v>100</v>
      </c>
      <c r="U42" s="30">
        <v>19717</v>
      </c>
      <c r="V42" s="30">
        <v>18580</v>
      </c>
      <c r="W42" s="30">
        <f>U42-V42</f>
        <v>1137</v>
      </c>
      <c r="X42" s="30">
        <f>T42*W42</f>
        <v>113700</v>
      </c>
      <c r="Y42" s="123">
        <f>IF(S42="Kvarh(Lag)",X42/1000000,X42/1000)</f>
        <v>0.1137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25</v>
      </c>
      <c r="O43" s="80" t="s">
        <v>163</v>
      </c>
      <c r="P43" s="30">
        <v>4865077</v>
      </c>
      <c r="Q43" s="30" t="e">
        <v>#REF!</v>
      </c>
      <c r="R43" s="30" t="s">
        <v>685</v>
      </c>
      <c r="S43" s="60" t="s">
        <v>725</v>
      </c>
      <c r="T43" s="30">
        <v>100</v>
      </c>
      <c r="U43" s="30">
        <v>0</v>
      </c>
      <c r="V43" s="30">
        <v>0</v>
      </c>
      <c r="W43" s="30">
        <f>U43-V43</f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/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26</v>
      </c>
      <c r="O45" s="80" t="s">
        <v>164</v>
      </c>
      <c r="P45" s="30">
        <v>4865093</v>
      </c>
      <c r="Q45" s="30" t="e">
        <v>#REF!</v>
      </c>
      <c r="R45" s="30" t="s">
        <v>685</v>
      </c>
      <c r="S45" s="60" t="s">
        <v>725</v>
      </c>
      <c r="T45" s="30">
        <v>100</v>
      </c>
      <c r="U45" s="30">
        <v>126418</v>
      </c>
      <c r="V45" s="30">
        <v>122011</v>
      </c>
      <c r="W45" s="30">
        <f>U45-V45</f>
        <v>4407</v>
      </c>
      <c r="X45" s="30">
        <f>T45*W45</f>
        <v>440700</v>
      </c>
      <c r="Y45" s="123">
        <f>IF(S45="Kvarh(Lag)",X45/1000000,X45/1000)</f>
        <v>0.4407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27</v>
      </c>
      <c r="O46" s="80" t="s">
        <v>165</v>
      </c>
      <c r="P46" s="30">
        <v>4865094</v>
      </c>
      <c r="Q46" s="30" t="e">
        <v>#REF!</v>
      </c>
      <c r="R46" s="30" t="s">
        <v>685</v>
      </c>
      <c r="S46" s="60" t="s">
        <v>725</v>
      </c>
      <c r="T46" s="30">
        <v>100</v>
      </c>
      <c r="U46" s="30">
        <v>137013</v>
      </c>
      <c r="V46" s="30">
        <v>134137</v>
      </c>
      <c r="W46" s="30">
        <f>U46-V46</f>
        <v>2876</v>
      </c>
      <c r="X46" s="30">
        <f>T46*W46</f>
        <v>287600</v>
      </c>
      <c r="Y46" s="123">
        <f>IF(S46="Kvarh(Lag)",X46/1000000,X46/1000)</f>
        <v>0.2876</v>
      </c>
      <c r="Z46" s="131"/>
      <c r="AA46" s="288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28</v>
      </c>
      <c r="O47" s="80" t="s">
        <v>713</v>
      </c>
      <c r="P47" s="30">
        <v>4865144</v>
      </c>
      <c r="Q47" s="30" t="e">
        <v>#REF!</v>
      </c>
      <c r="R47" s="30" t="s">
        <v>685</v>
      </c>
      <c r="S47" s="60" t="s">
        <v>725</v>
      </c>
      <c r="T47" s="30">
        <v>100</v>
      </c>
      <c r="U47" s="30">
        <v>371877</v>
      </c>
      <c r="V47" s="30">
        <v>365443</v>
      </c>
      <c r="W47" s="30">
        <f>U47-V47</f>
        <v>6434</v>
      </c>
      <c r="X47" s="30">
        <f>T47*W47</f>
        <v>643400</v>
      </c>
      <c r="Y47" s="123">
        <f>IF(S47="Kvarh(Lag)",X47/1000000,X47/1000)</f>
        <v>0.6434</v>
      </c>
      <c r="Z47" s="131"/>
      <c r="AA47" s="288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618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/>
      <c r="X48" s="30"/>
      <c r="Y48" s="71"/>
      <c r="Z48" s="131"/>
      <c r="AA48" s="288"/>
      <c r="AB48" s="5" t="s">
        <v>566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569</v>
      </c>
      <c r="BL48" s="3" t="s">
        <v>570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29</v>
      </c>
      <c r="O49" s="80" t="s">
        <v>210</v>
      </c>
      <c r="P49" s="30">
        <v>4865143</v>
      </c>
      <c r="Q49" s="30" t="e">
        <v>#REF!</v>
      </c>
      <c r="R49" s="30" t="s">
        <v>685</v>
      </c>
      <c r="S49" s="60" t="s">
        <v>725</v>
      </c>
      <c r="T49" s="30">
        <v>100</v>
      </c>
      <c r="U49" s="30">
        <v>404075</v>
      </c>
      <c r="V49" s="30">
        <v>398937</v>
      </c>
      <c r="W49" s="30">
        <f>U49-V49</f>
        <v>5138</v>
      </c>
      <c r="X49" s="30">
        <f>T49*W49</f>
        <v>513800</v>
      </c>
      <c r="Y49" s="123">
        <f>IF(S49="Kvarh(Lag)",X49/1000000,X49/1000)</f>
        <v>0.5138</v>
      </c>
      <c r="Z49" s="131"/>
      <c r="AA49" s="288"/>
      <c r="AB49" s="5" t="s">
        <v>564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565</v>
      </c>
      <c r="BL49" s="3" t="s">
        <v>567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32.520799999999994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9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644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90" t="s">
        <v>692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90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2" t="s">
        <v>691</v>
      </c>
      <c r="V110" s="242" t="s">
        <v>681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683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684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614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616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569</v>
      </c>
      <c r="P148" s="30" t="s">
        <v>570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5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565</v>
      </c>
      <c r="P149" s="30" t="s">
        <v>567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693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2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1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1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1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1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1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0.34580394068555304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2"/>
  <sheetViews>
    <sheetView zoomScaleSheetLayoutView="100" workbookViewId="0" topLeftCell="A22">
      <selection activeCell="I51" sqref="I51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827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680</v>
      </c>
      <c r="R5" s="27" t="s">
        <v>680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242" t="s">
        <v>835</v>
      </c>
      <c r="I6" s="242" t="s">
        <v>830</v>
      </c>
      <c r="J6" s="94" t="s">
        <v>217</v>
      </c>
      <c r="K6" s="94" t="s">
        <v>218</v>
      </c>
      <c r="L6" s="94" t="s">
        <v>724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685</v>
      </c>
      <c r="F11" s="60" t="s">
        <v>725</v>
      </c>
      <c r="G11" s="58">
        <v>1000</v>
      </c>
      <c r="H11" s="58">
        <v>93818</v>
      </c>
      <c r="I11" s="58">
        <v>88708</v>
      </c>
      <c r="J11" s="58">
        <f>H11-I11</f>
        <v>5110</v>
      </c>
      <c r="K11" s="58">
        <f>G11*J11</f>
        <v>5110000</v>
      </c>
      <c r="L11" s="123">
        <f>IF(F11="Kvarh(Lag)",K11/1000000,K11/1000)</f>
        <v>5.11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685</v>
      </c>
      <c r="F12" s="60" t="s">
        <v>725</v>
      </c>
      <c r="G12" s="58">
        <v>1000</v>
      </c>
      <c r="H12" s="58">
        <v>96890</v>
      </c>
      <c r="I12" s="58">
        <v>92007</v>
      </c>
      <c r="J12" s="58">
        <f>H12-I12</f>
        <v>4883</v>
      </c>
      <c r="K12" s="58">
        <f>G12*J12</f>
        <v>4883000</v>
      </c>
      <c r="L12" s="123">
        <f>IF(F12="Kvarh(Lag)",K12/1000000,K12/1000)</f>
        <v>4.883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685</v>
      </c>
      <c r="F13" s="60" t="s">
        <v>725</v>
      </c>
      <c r="G13" s="58">
        <v>1000</v>
      </c>
      <c r="H13" s="58">
        <v>33399</v>
      </c>
      <c r="I13" s="58">
        <v>32449</v>
      </c>
      <c r="J13" s="58">
        <f>H13-I13</f>
        <v>950</v>
      </c>
      <c r="K13" s="58">
        <f>G13*J13</f>
        <v>950000</v>
      </c>
      <c r="L13" s="123">
        <f>IF(F13="Kvarh(Lag)",K13/1000000,K13/1000)</f>
        <v>0.95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624</v>
      </c>
      <c r="C14" s="58">
        <v>4864892</v>
      </c>
      <c r="D14" s="58"/>
      <c r="E14" s="58" t="s">
        <v>685</v>
      </c>
      <c r="F14" s="60" t="s">
        <v>725</v>
      </c>
      <c r="G14" s="58">
        <v>1000</v>
      </c>
      <c r="H14" s="58">
        <v>48709</v>
      </c>
      <c r="I14" s="58">
        <v>47759</v>
      </c>
      <c r="J14" s="58">
        <f>H14-I14</f>
        <v>950</v>
      </c>
      <c r="K14" s="58">
        <f>G14*J14</f>
        <v>950000</v>
      </c>
      <c r="L14" s="123">
        <f>IF(F14="Kvarh(Lag)",K14/1000000,K14/1000)</f>
        <v>0.95</v>
      </c>
      <c r="M14" s="291"/>
      <c r="O14" s="45" t="s">
        <v>624</v>
      </c>
      <c r="P14" s="87">
        <v>160740</v>
      </c>
      <c r="Q14" s="87"/>
      <c r="R14" s="87">
        <v>174139</v>
      </c>
      <c r="Z14" s="80" t="s">
        <v>624</v>
      </c>
      <c r="AA14" s="30" t="s">
        <v>625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>
        <v>5</v>
      </c>
      <c r="B15" s="60" t="str">
        <f>Z15</f>
        <v>EXPORT (250 KVA)</v>
      </c>
      <c r="C15" s="58">
        <f>AA15</f>
        <v>30634936</v>
      </c>
      <c r="D15" s="58"/>
      <c r="E15" s="58" t="str">
        <f>AC15</f>
        <v>LG</v>
      </c>
      <c r="F15" s="60" t="s">
        <v>725</v>
      </c>
      <c r="G15" s="58" t="str">
        <f>AL15</f>
        <v>-10</v>
      </c>
      <c r="H15" s="58">
        <v>0</v>
      </c>
      <c r="I15" s="58">
        <v>0</v>
      </c>
      <c r="J15" s="58">
        <f>H15-I15</f>
        <v>0</v>
      </c>
      <c r="K15" s="58">
        <f>G15*J15</f>
        <v>0</v>
      </c>
      <c r="L15" s="123">
        <f>IF(F15="Kvarh(Lag)",K15/1000000,K15/1000)</f>
        <v>0</v>
      </c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630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11.892999999999999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685</v>
      </c>
      <c r="F19" s="60" t="s">
        <v>725</v>
      </c>
      <c r="G19" s="58">
        <v>100</v>
      </c>
      <c r="H19" s="58">
        <v>220128</v>
      </c>
      <c r="I19" s="58">
        <v>220128</v>
      </c>
      <c r="J19" s="58">
        <f>H19-I19</f>
        <v>0</v>
      </c>
      <c r="K19" s="58">
        <f>G19*J19</f>
        <v>0</v>
      </c>
      <c r="L19" s="123">
        <f>IF(F19="Kvarh(Lag)",K19/1000000,K19/1000)</f>
        <v>0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685</v>
      </c>
      <c r="F20" s="60" t="s">
        <v>725</v>
      </c>
      <c r="G20" s="58">
        <v>100</v>
      </c>
      <c r="H20" s="58">
        <v>104106</v>
      </c>
      <c r="I20" s="58">
        <v>89757</v>
      </c>
      <c r="J20" s="58">
        <f>H20-I20</f>
        <v>14349</v>
      </c>
      <c r="K20" s="58">
        <f>G20*J20</f>
        <v>1434900</v>
      </c>
      <c r="L20" s="123">
        <f>IF(F20="Kvarh(Lag)",K20/1000000,K20/1000)</f>
        <v>1.4349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561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685</v>
      </c>
      <c r="F21" s="60" t="s">
        <v>725</v>
      </c>
      <c r="G21" s="58">
        <v>100</v>
      </c>
      <c r="H21" s="58">
        <v>474159</v>
      </c>
      <c r="I21" s="58">
        <v>448754</v>
      </c>
      <c r="J21" s="58">
        <f>H21-I21</f>
        <v>25405</v>
      </c>
      <c r="K21" s="58">
        <f>G21*J21</f>
        <v>2540500</v>
      </c>
      <c r="L21" s="123">
        <f>IF(F21="Kvarh(Lag)",K21/1000000,K21/1000)</f>
        <v>2.5405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685</v>
      </c>
      <c r="F22" s="60" t="s">
        <v>725</v>
      </c>
      <c r="G22" s="122">
        <v>1000</v>
      </c>
      <c r="H22" s="58">
        <v>33364</v>
      </c>
      <c r="I22" s="58">
        <v>31252</v>
      </c>
      <c r="J22" s="58">
        <f>H22-I22</f>
        <v>2112</v>
      </c>
      <c r="K22" s="58">
        <f>G22*J22</f>
        <v>2112000</v>
      </c>
      <c r="L22" s="123">
        <f>IF(F22="Kvarh(Lag)",K22/1000000,K22/1000)</f>
        <v>2.112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546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817</v>
      </c>
      <c r="C25" s="58">
        <v>4864880</v>
      </c>
      <c r="D25" s="58"/>
      <c r="E25" s="58" t="s">
        <v>685</v>
      </c>
      <c r="F25" s="60" t="s">
        <v>725</v>
      </c>
      <c r="G25" s="58">
        <v>500</v>
      </c>
      <c r="H25" s="58">
        <v>19696</v>
      </c>
      <c r="I25" s="58">
        <v>17681</v>
      </c>
      <c r="J25" s="58">
        <f>H25-I25</f>
        <v>2015</v>
      </c>
      <c r="K25" s="58">
        <f>G25*J25</f>
        <v>1007500</v>
      </c>
      <c r="L25" s="123">
        <f>IF(F25="Kvarh(Lag)",K25/1000000,K25/1000)</f>
        <v>1.0075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631</v>
      </c>
      <c r="C26" s="58">
        <v>4864881</v>
      </c>
      <c r="D26" s="58"/>
      <c r="E26" s="58" t="s">
        <v>685</v>
      </c>
      <c r="F26" s="60" t="s">
        <v>725</v>
      </c>
      <c r="G26" s="58">
        <v>500</v>
      </c>
      <c r="H26" s="58">
        <v>15403</v>
      </c>
      <c r="I26" s="58">
        <v>13841</v>
      </c>
      <c r="J26" s="58">
        <f>H26-I26</f>
        <v>1562</v>
      </c>
      <c r="K26" s="58">
        <f>G26*J26</f>
        <v>781000</v>
      </c>
      <c r="L26" s="123">
        <f>IF(F26="Kvarh(Lag)",K26/1000000,K26/1000)</f>
        <v>0.781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5" t="s">
        <v>819</v>
      </c>
      <c r="C27" s="58">
        <v>4902572</v>
      </c>
      <c r="D27" s="58"/>
      <c r="E27" s="58" t="s">
        <v>685</v>
      </c>
      <c r="F27" s="60" t="s">
        <v>725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8" t="s">
        <v>825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556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7.875900000000001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685</v>
      </c>
      <c r="F34" s="60" t="s">
        <v>725</v>
      </c>
      <c r="G34" s="58">
        <v>100</v>
      </c>
      <c r="H34" s="58">
        <v>59512</v>
      </c>
      <c r="I34" s="58">
        <v>58949</v>
      </c>
      <c r="J34" s="58">
        <f>H34-I34</f>
        <v>563</v>
      </c>
      <c r="K34" s="58">
        <f>G34*J34</f>
        <v>56300</v>
      </c>
      <c r="L34" s="123">
        <f>IF(F34="Kvarh(Lag)",K34/1000000,K34/1000)</f>
        <v>0.0563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547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685</v>
      </c>
      <c r="F35" s="60" t="s">
        <v>725</v>
      </c>
      <c r="G35" s="58">
        <v>100</v>
      </c>
      <c r="H35" s="58">
        <v>77346</v>
      </c>
      <c r="I35" s="58">
        <v>76242</v>
      </c>
      <c r="J35" s="58">
        <f>H35-I35</f>
        <v>1104</v>
      </c>
      <c r="K35" s="58">
        <f>G35*J35</f>
        <v>110400</v>
      </c>
      <c r="L35" s="123">
        <f>IF(F35="Kvarh(Lag)",K35/1000000,K35/1000)</f>
        <v>0.1104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556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0.16670000000000001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685</v>
      </c>
      <c r="F41" s="60" t="s">
        <v>725</v>
      </c>
      <c r="G41" s="58">
        <v>100</v>
      </c>
      <c r="H41" s="58">
        <v>615705</v>
      </c>
      <c r="I41" s="58">
        <v>587880</v>
      </c>
      <c r="J41" s="58">
        <f>H41-I41</f>
        <v>27825</v>
      </c>
      <c r="K41" s="58">
        <f>G41*J41</f>
        <v>2782500</v>
      </c>
      <c r="L41" s="123">
        <f>IF(F41="Kvarh(Lag)",K41/1000000,K41/1000)</f>
        <v>2.7825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639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685</v>
      </c>
      <c r="F42" s="60" t="s">
        <v>725</v>
      </c>
      <c r="G42" s="58">
        <v>100</v>
      </c>
      <c r="H42" s="58">
        <v>234191</v>
      </c>
      <c r="I42" s="58">
        <v>226910</v>
      </c>
      <c r="J42" s="58">
        <f>H42-I42</f>
        <v>7281</v>
      </c>
      <c r="K42" s="58">
        <f>G42*J42</f>
        <v>728100</v>
      </c>
      <c r="L42" s="123">
        <f>IF(F42="Kvarh(Lag)",K42/1000000,K42/1000)</f>
        <v>0.7281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667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685</v>
      </c>
      <c r="F43" s="60" t="s">
        <v>725</v>
      </c>
      <c r="G43" s="58">
        <v>100</v>
      </c>
      <c r="H43" s="58">
        <v>270474</v>
      </c>
      <c r="I43" s="58">
        <v>256159</v>
      </c>
      <c r="J43" s="58">
        <f>H43-I43</f>
        <v>14315</v>
      </c>
      <c r="K43" s="58">
        <f>G43*J43</f>
        <v>1431500</v>
      </c>
      <c r="L43" s="123">
        <f>IF(F43="Kvarh(Lag)",K43/1000000,K43/1000)</f>
        <v>1.4315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685</v>
      </c>
      <c r="F44" s="60" t="s">
        <v>725</v>
      </c>
      <c r="G44" s="58">
        <v>1000</v>
      </c>
      <c r="H44" s="58">
        <v>5213</v>
      </c>
      <c r="I44" s="58">
        <v>5078</v>
      </c>
      <c r="J44" s="58">
        <f>H44-I44</f>
        <v>135</v>
      </c>
      <c r="K44" s="58">
        <f>G44*J44</f>
        <v>135000</v>
      </c>
      <c r="L44" s="123">
        <f>IF(F44="Kvarh(Lag)",K44/1000000,K44/1000)</f>
        <v>0.135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685</v>
      </c>
      <c r="F45" s="60" t="s">
        <v>725</v>
      </c>
      <c r="G45" s="58">
        <v>100</v>
      </c>
      <c r="H45" s="58">
        <v>46142</v>
      </c>
      <c r="I45" s="58">
        <v>46038</v>
      </c>
      <c r="J45" s="58">
        <f>H45-I45</f>
        <v>104</v>
      </c>
      <c r="K45" s="58">
        <f>G45*J45</f>
        <v>10400</v>
      </c>
      <c r="L45" s="123">
        <f>IF(F45="Kvarh(Lag)",K45/1000000,K45/1000)</f>
        <v>0.0104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818</v>
      </c>
      <c r="C47" s="58">
        <v>4864882</v>
      </c>
      <c r="D47" s="58"/>
      <c r="E47" s="58" t="s">
        <v>685</v>
      </c>
      <c r="F47" s="60" t="s">
        <v>725</v>
      </c>
      <c r="G47" s="58">
        <v>500</v>
      </c>
      <c r="H47" s="58">
        <v>9410</v>
      </c>
      <c r="I47" s="58">
        <v>8395</v>
      </c>
      <c r="J47" s="58">
        <f>H47-I47</f>
        <v>1015</v>
      </c>
      <c r="K47" s="58">
        <f>G47*J47</f>
        <v>507500</v>
      </c>
      <c r="L47" s="123">
        <f>IF(F47="Kvarh(Lag)",K47/1000000,K47/1000)</f>
        <v>0.5075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5" t="s">
        <v>820</v>
      </c>
      <c r="C48" s="58">
        <v>4902572</v>
      </c>
      <c r="D48" s="58"/>
      <c r="E48" s="58" t="s">
        <v>685</v>
      </c>
      <c r="F48" s="60" t="s">
        <v>725</v>
      </c>
      <c r="G48" s="58">
        <v>300</v>
      </c>
      <c r="H48" s="58">
        <v>74</v>
      </c>
      <c r="I48" s="58">
        <v>74</v>
      </c>
      <c r="J48" s="58">
        <f>H48-I48</f>
        <v>0</v>
      </c>
      <c r="K48" s="58">
        <f>G48*J48</f>
        <v>0</v>
      </c>
      <c r="L48" s="123">
        <f>IF(F48="Kvarh(Lag)",K48/1000000,K48/1000)</f>
        <v>0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826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556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5.595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588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11.892999999999999</v>
      </c>
    </row>
    <row r="55" spans="2:12" ht="12.75" customHeight="1">
      <c r="B55" s="60" t="s">
        <v>669</v>
      </c>
      <c r="D55" s="58"/>
      <c r="F55" s="60"/>
      <c r="G55" s="60"/>
      <c r="H55" s="60"/>
      <c r="I55" s="60"/>
      <c r="J55" s="60"/>
      <c r="K55" s="123">
        <f>$L$31</f>
        <v>7.875900000000001</v>
      </c>
      <c r="L55" s="123">
        <f>K55+K62</f>
        <v>6.86836970581334</v>
      </c>
    </row>
    <row r="56" spans="2:12" ht="12.75" customHeight="1">
      <c r="B56" s="60" t="s">
        <v>664</v>
      </c>
      <c r="D56" s="58"/>
      <c r="F56" s="58"/>
      <c r="G56" s="60"/>
      <c r="H56" s="58"/>
      <c r="I56" s="58"/>
      <c r="J56" s="58"/>
      <c r="K56" s="123">
        <f>$L$38</f>
        <v>0.16670000000000001</v>
      </c>
      <c r="L56" s="123">
        <f>K56+K63</f>
        <v>0.14537478001994486</v>
      </c>
    </row>
    <row r="57" spans="2:12" ht="12.75" customHeight="1">
      <c r="B57" s="60" t="s">
        <v>666</v>
      </c>
      <c r="D57" s="58"/>
      <c r="F57" s="58"/>
      <c r="G57" s="60"/>
      <c r="H57" s="58"/>
      <c r="I57" s="58"/>
      <c r="J57" s="58"/>
      <c r="K57" s="123">
        <f>$L$51</f>
        <v>5.595</v>
      </c>
      <c r="L57" s="123">
        <f>K57+K64</f>
        <v>4.879255514166715</v>
      </c>
    </row>
    <row r="58" spans="2:13" ht="12.75" customHeight="1">
      <c r="B58" s="60" t="s">
        <v>575</v>
      </c>
      <c r="D58" s="58"/>
      <c r="F58" s="60"/>
      <c r="G58" s="60"/>
      <c r="H58" s="60"/>
      <c r="I58" s="60"/>
      <c r="J58" s="60"/>
      <c r="K58" s="125">
        <f>SUM(K55:K57)</f>
        <v>13.637599999999999</v>
      </c>
      <c r="L58" s="245"/>
      <c r="M58" s="45"/>
    </row>
    <row r="59" spans="2:13" ht="12.75" customHeight="1">
      <c r="B59" s="60" t="s">
        <v>668</v>
      </c>
      <c r="D59" s="58"/>
      <c r="F59" s="60"/>
      <c r="G59" s="60"/>
      <c r="H59" s="58"/>
      <c r="I59" s="58"/>
      <c r="J59" s="58"/>
      <c r="K59" s="125">
        <f>L54</f>
        <v>11.892999999999999</v>
      </c>
      <c r="M59" s="45"/>
    </row>
    <row r="60" spans="2:13" ht="12.75" customHeight="1">
      <c r="B60" s="58" t="s">
        <v>576</v>
      </c>
      <c r="D60" s="58"/>
      <c r="F60" s="60"/>
      <c r="G60" s="60"/>
      <c r="H60" s="58"/>
      <c r="I60" s="58"/>
      <c r="J60" s="58"/>
      <c r="K60" s="125">
        <f>K59-K58</f>
        <v>-1.7446000000000002</v>
      </c>
      <c r="M60" s="45"/>
    </row>
    <row r="61" spans="2:11" ht="12.75" customHeight="1">
      <c r="B61" s="60" t="s">
        <v>577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581</v>
      </c>
      <c r="I62" s="243">
        <f>K55/K58*100</f>
        <v>57.75136387634189</v>
      </c>
      <c r="J62" s="105" t="s">
        <v>233</v>
      </c>
      <c r="K62" s="125">
        <f>K60*I62/100</f>
        <v>-1.0075302941866608</v>
      </c>
    </row>
    <row r="63" spans="1:11" ht="12.75" customHeight="1">
      <c r="A63" s="105"/>
      <c r="B63" s="58"/>
      <c r="D63" s="58"/>
      <c r="F63" s="60"/>
      <c r="G63" s="60"/>
      <c r="H63" s="244" t="s">
        <v>582</v>
      </c>
      <c r="I63" s="243">
        <f>K56/K58*100</f>
        <v>1.2223558397371972</v>
      </c>
      <c r="J63" s="105" t="s">
        <v>233</v>
      </c>
      <c r="K63" s="125">
        <f>K60*I63/100</f>
        <v>-0.021325219980055144</v>
      </c>
    </row>
    <row r="64" spans="2:11" ht="12.75" customHeight="1">
      <c r="B64" s="131"/>
      <c r="D64" s="58"/>
      <c r="F64" s="60"/>
      <c r="G64" s="60"/>
      <c r="H64" s="244" t="s">
        <v>583</v>
      </c>
      <c r="I64" s="243">
        <f>K57/K58*100</f>
        <v>41.026280283920926</v>
      </c>
      <c r="J64" s="60" t="s">
        <v>233</v>
      </c>
      <c r="K64" s="125">
        <f>K60*I64/100</f>
        <v>-0.7157444858332844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29">
      <selection activeCell="J70" sqref="J70"/>
    </sheetView>
  </sheetViews>
  <sheetFormatPr defaultColWidth="9.140625" defaultRowHeight="12.75"/>
  <cols>
    <col min="1" max="1" width="9.28125" style="0" bestFit="1" customWidth="1"/>
    <col min="3" max="3" width="9.28125" style="0" bestFit="1" customWidth="1"/>
    <col min="4" max="4" width="0" style="0" hidden="1" customWidth="1"/>
    <col min="7" max="7" width="9.28125" style="0" bestFit="1" customWidth="1"/>
    <col min="10" max="11" width="9.28125" style="0" bestFit="1" customWidth="1"/>
    <col min="12" max="12" width="9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726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690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837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727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340" t="s">
        <v>834</v>
      </c>
      <c r="I6" s="340" t="s">
        <v>829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728</v>
      </c>
      <c r="D8" s="30"/>
      <c r="E8" s="83" t="s">
        <v>729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730</v>
      </c>
      <c r="C9" s="73">
        <v>4902509</v>
      </c>
      <c r="D9" s="65"/>
      <c r="E9" s="65" t="s">
        <v>685</v>
      </c>
      <c r="F9" s="65" t="s">
        <v>779</v>
      </c>
      <c r="G9" s="73">
        <v>1000</v>
      </c>
      <c r="H9" s="65">
        <v>68771</v>
      </c>
      <c r="I9" s="65">
        <v>66319</v>
      </c>
      <c r="J9" s="65">
        <f>H9-I9</f>
        <v>2452</v>
      </c>
      <c r="K9" s="30">
        <f>G9*J9</f>
        <v>2452000</v>
      </c>
      <c r="L9" s="71">
        <f>IF(F9="kvarh (lag) ",K9/1000000,K9/1000)</f>
        <v>2.452</v>
      </c>
      <c r="M9" s="71"/>
    </row>
    <row r="10" spans="1:13" ht="12.75">
      <c r="A10" s="30">
        <v>2</v>
      </c>
      <c r="B10" s="64" t="s">
        <v>731</v>
      </c>
      <c r="C10" s="73">
        <v>4902510</v>
      </c>
      <c r="D10" s="65"/>
      <c r="E10" s="65" t="s">
        <v>685</v>
      </c>
      <c r="F10" s="65" t="s">
        <v>779</v>
      </c>
      <c r="G10" s="73">
        <v>1000</v>
      </c>
      <c r="H10" s="65">
        <v>67334</v>
      </c>
      <c r="I10" s="65">
        <v>65317</v>
      </c>
      <c r="J10" s="65">
        <f>H10-I10</f>
        <v>2017</v>
      </c>
      <c r="K10" s="30">
        <f>G10*J10</f>
        <v>2017000</v>
      </c>
      <c r="L10" s="71">
        <f>IF(F10="kvarh (lag) ",K10/1000000,K10/1000)</f>
        <v>2.017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732</v>
      </c>
      <c r="K11" s="83" t="s">
        <v>729</v>
      </c>
      <c r="L11" s="100">
        <f>SUM(L9:L10)</f>
        <v>4.468999999999999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728</v>
      </c>
      <c r="D13" s="30"/>
      <c r="E13" s="83" t="s">
        <v>733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730</v>
      </c>
      <c r="C14" s="73">
        <v>4902509</v>
      </c>
      <c r="D14" s="65"/>
      <c r="E14" s="65" t="s">
        <v>685</v>
      </c>
      <c r="F14" s="65" t="s">
        <v>779</v>
      </c>
      <c r="G14" s="73">
        <v>1000</v>
      </c>
      <c r="H14" s="65">
        <v>7198</v>
      </c>
      <c r="I14" s="65">
        <v>6631</v>
      </c>
      <c r="J14" s="65">
        <f>H14-I14</f>
        <v>567</v>
      </c>
      <c r="K14" s="30">
        <f>G14*J14</f>
        <v>567000</v>
      </c>
      <c r="L14" s="71">
        <f>IF(F14="kvarh (lag) ",K14/1000000,K14/1000)</f>
        <v>0.567</v>
      </c>
      <c r="M14" s="71"/>
    </row>
    <row r="15" spans="1:13" ht="12.75">
      <c r="A15" s="30">
        <v>4</v>
      </c>
      <c r="B15" s="64" t="s">
        <v>731</v>
      </c>
      <c r="C15" s="73">
        <v>4902510</v>
      </c>
      <c r="D15" s="65"/>
      <c r="E15" s="65" t="s">
        <v>685</v>
      </c>
      <c r="F15" s="65" t="s">
        <v>779</v>
      </c>
      <c r="G15" s="73">
        <v>1000</v>
      </c>
      <c r="H15" s="65">
        <v>8647</v>
      </c>
      <c r="I15" s="65">
        <v>7575</v>
      </c>
      <c r="J15" s="65">
        <f>H15-I15</f>
        <v>1072</v>
      </c>
      <c r="K15" s="30">
        <f>G15*J15</f>
        <v>1072000</v>
      </c>
      <c r="L15" s="71">
        <f>IF(F15="kvarh (lag) ",K15/1000000,K15/1000)</f>
        <v>1.072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734</v>
      </c>
      <c r="K16" s="83" t="s">
        <v>733</v>
      </c>
      <c r="L16" s="100">
        <f>SUM(L14:L15)</f>
        <v>1.639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735</v>
      </c>
      <c r="K18" s="83"/>
      <c r="L18" s="100">
        <f>L11-L16</f>
        <v>2.829999999999999</v>
      </c>
      <c r="M18" s="71"/>
    </row>
    <row r="19" spans="1:13" ht="12.75">
      <c r="A19" s="30"/>
      <c r="B19" s="213" t="s">
        <v>736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737</v>
      </c>
      <c r="D20" s="65"/>
      <c r="E20" s="83" t="s">
        <v>729</v>
      </c>
      <c r="F20" s="70" t="s">
        <v>738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730</v>
      </c>
      <c r="C21" s="73">
        <v>4902497</v>
      </c>
      <c r="D21" s="65"/>
      <c r="E21" s="65" t="s">
        <v>685</v>
      </c>
      <c r="F21" s="65" t="s">
        <v>779</v>
      </c>
      <c r="G21" s="73">
        <v>2000</v>
      </c>
      <c r="H21" s="65">
        <v>25930</v>
      </c>
      <c r="I21" s="65">
        <v>21727</v>
      </c>
      <c r="J21" s="65">
        <f>H21-I21</f>
        <v>4203</v>
      </c>
      <c r="K21" s="30">
        <f>G21*J21</f>
        <v>8406000</v>
      </c>
      <c r="L21" s="71">
        <f>IF(F21="kvarh (lag) ",K21/1000000,K21/1000)</f>
        <v>8.406</v>
      </c>
      <c r="M21" s="449"/>
    </row>
    <row r="22" spans="1:13" ht="12.75">
      <c r="A22" s="30">
        <v>6</v>
      </c>
      <c r="B22" s="64" t="s">
        <v>731</v>
      </c>
      <c r="C22" s="73">
        <v>4902498</v>
      </c>
      <c r="D22" s="65"/>
      <c r="E22" s="65" t="s">
        <v>685</v>
      </c>
      <c r="F22" s="65" t="s">
        <v>779</v>
      </c>
      <c r="G22" s="73">
        <v>1000</v>
      </c>
      <c r="H22" s="65">
        <v>56464</v>
      </c>
      <c r="I22" s="65">
        <v>55269</v>
      </c>
      <c r="J22" s="65">
        <f>H22-I22</f>
        <v>1195</v>
      </c>
      <c r="K22" s="30">
        <f>G22*J22</f>
        <v>1195000</v>
      </c>
      <c r="L22" s="71">
        <f>IF(F22="kvarh (lag) ",K22/1000000,K22/1000)</f>
        <v>1.195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739</v>
      </c>
      <c r="K23" s="83" t="s">
        <v>729</v>
      </c>
      <c r="L23" s="100">
        <f>SUM(L21:L22)</f>
        <v>9.601</v>
      </c>
      <c r="M23" s="71"/>
    </row>
    <row r="24" spans="1:13" ht="12.75">
      <c r="A24" s="30"/>
      <c r="B24" s="213" t="s">
        <v>736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737</v>
      </c>
      <c r="D25" s="65"/>
      <c r="E25" s="83" t="s">
        <v>733</v>
      </c>
      <c r="F25" s="70" t="s">
        <v>738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730</v>
      </c>
      <c r="C26" s="73">
        <v>4902497</v>
      </c>
      <c r="D26" s="65"/>
      <c r="E26" s="65" t="s">
        <v>685</v>
      </c>
      <c r="F26" s="65" t="s">
        <v>779</v>
      </c>
      <c r="G26" s="73">
        <v>2000</v>
      </c>
      <c r="H26" s="65">
        <v>29705</v>
      </c>
      <c r="I26" s="65">
        <v>29700</v>
      </c>
      <c r="J26" s="65">
        <f>H26-I26</f>
        <v>5</v>
      </c>
      <c r="K26" s="30">
        <f>G26*J26</f>
        <v>10000</v>
      </c>
      <c r="L26" s="71">
        <f>IF(F26="kvarh (lag) ",K26/1000000,K26/1000)</f>
        <v>0.01</v>
      </c>
      <c r="M26" s="449"/>
    </row>
    <row r="27" spans="1:13" ht="12.75">
      <c r="A27" s="30">
        <v>8</v>
      </c>
      <c r="B27" s="64" t="s">
        <v>731</v>
      </c>
      <c r="C27" s="73">
        <v>4902498</v>
      </c>
      <c r="D27" s="65"/>
      <c r="E27" s="65" t="s">
        <v>685</v>
      </c>
      <c r="F27" s="65" t="s">
        <v>779</v>
      </c>
      <c r="G27" s="73">
        <v>1000</v>
      </c>
      <c r="H27" s="65">
        <v>16056</v>
      </c>
      <c r="I27" s="65">
        <v>14092</v>
      </c>
      <c r="J27" s="65">
        <f>H27-I27</f>
        <v>1964</v>
      </c>
      <c r="K27" s="30">
        <f>G27*J27</f>
        <v>1964000</v>
      </c>
      <c r="L27" s="71">
        <f>IF(F27="kvarh (lag) ",K27/1000000,K27/1000)</f>
        <v>1.964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740</v>
      </c>
      <c r="K28" s="83" t="s">
        <v>733</v>
      </c>
      <c r="L28" s="100">
        <f>SUM(L26:L27)</f>
        <v>1.974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741</v>
      </c>
      <c r="K31" s="83"/>
      <c r="L31" s="100">
        <f>L23-L28</f>
        <v>7.627000000000001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742</v>
      </c>
      <c r="D33" s="65"/>
      <c r="E33" s="83" t="s">
        <v>729</v>
      </c>
      <c r="F33" s="341" t="s">
        <v>743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730</v>
      </c>
      <c r="C34" s="73">
        <v>4902505</v>
      </c>
      <c r="D34" s="65"/>
      <c r="E34" s="65" t="s">
        <v>685</v>
      </c>
      <c r="F34" s="65" t="s">
        <v>779</v>
      </c>
      <c r="G34" s="73">
        <v>1000</v>
      </c>
      <c r="H34" s="65">
        <v>81879</v>
      </c>
      <c r="I34" s="65">
        <v>77967</v>
      </c>
      <c r="J34" s="65">
        <f>H34-I34</f>
        <v>3912</v>
      </c>
      <c r="K34" s="30">
        <f>G34*J34</f>
        <v>3912000</v>
      </c>
      <c r="L34" s="71">
        <f>IF(F34="kvarh (lag) ",K34/1000000,K34/1000)</f>
        <v>3.912</v>
      </c>
      <c r="M34" s="71"/>
    </row>
    <row r="35" spans="1:13" ht="12.75">
      <c r="A35" s="30">
        <v>10</v>
      </c>
      <c r="B35" s="64" t="s">
        <v>731</v>
      </c>
      <c r="C35" s="73">
        <v>4902506</v>
      </c>
      <c r="D35" s="65"/>
      <c r="E35" s="65" t="s">
        <v>685</v>
      </c>
      <c r="F35" s="65" t="s">
        <v>779</v>
      </c>
      <c r="G35" s="73">
        <v>1000</v>
      </c>
      <c r="H35" s="65">
        <v>688</v>
      </c>
      <c r="I35" s="65">
        <v>688</v>
      </c>
      <c r="J35" s="65">
        <f>H35-I35</f>
        <v>0</v>
      </c>
      <c r="K35" s="30">
        <f>G35*J35</f>
        <v>0</v>
      </c>
      <c r="L35" s="71">
        <f>IF(F35="kvarh (lag) ",K35/1000000,K35/1000)</f>
        <v>0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744</v>
      </c>
      <c r="K36" s="83" t="s">
        <v>729</v>
      </c>
      <c r="L36" s="100">
        <f>SUM(L34:L35)</f>
        <v>3.912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742</v>
      </c>
      <c r="D38" s="65"/>
      <c r="E38" s="83" t="s">
        <v>733</v>
      </c>
      <c r="F38" s="341" t="s">
        <v>743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730</v>
      </c>
      <c r="C39" s="73">
        <v>4902505</v>
      </c>
      <c r="D39" s="65"/>
      <c r="E39" s="65" t="s">
        <v>685</v>
      </c>
      <c r="F39" s="65" t="s">
        <v>779</v>
      </c>
      <c r="G39" s="73">
        <v>1000</v>
      </c>
      <c r="H39" s="30">
        <v>1903</v>
      </c>
      <c r="I39" s="30">
        <v>1853</v>
      </c>
      <c r="J39" s="65">
        <f>H39-I39</f>
        <v>50</v>
      </c>
      <c r="K39" s="30">
        <f>G39*J39</f>
        <v>50000</v>
      </c>
      <c r="L39" s="71">
        <f>IF(F39="kvarh (lag) ",K39/1000000,K39/1000)</f>
        <v>0.05</v>
      </c>
      <c r="M39" s="71"/>
    </row>
    <row r="40" spans="1:13" ht="12.75">
      <c r="A40" s="30">
        <v>12</v>
      </c>
      <c r="B40" s="64" t="s">
        <v>731</v>
      </c>
      <c r="C40" s="73">
        <v>4902506</v>
      </c>
      <c r="D40" s="65"/>
      <c r="E40" s="65" t="s">
        <v>685</v>
      </c>
      <c r="F40" s="65" t="s">
        <v>779</v>
      </c>
      <c r="G40" s="73">
        <v>1000</v>
      </c>
      <c r="H40" s="30">
        <v>235395</v>
      </c>
      <c r="I40" s="30">
        <v>220291</v>
      </c>
      <c r="J40" s="65">
        <f>H40-I40</f>
        <v>15104</v>
      </c>
      <c r="K40" s="30">
        <f>G40*J40</f>
        <v>15104000</v>
      </c>
      <c r="L40" s="71">
        <f>IF(F40="kvarh (lag) ",K40/1000000,K40/1000)</f>
        <v>15.104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745</v>
      </c>
      <c r="K41" s="83" t="s">
        <v>733</v>
      </c>
      <c r="L41" s="100">
        <f>SUM(L39:L40)</f>
        <v>15.154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746</v>
      </c>
      <c r="L43" s="342">
        <f>L36-L41</f>
        <v>-11.242</v>
      </c>
    </row>
    <row r="45" spans="9:12" ht="12.75">
      <c r="I45" s="85" t="s">
        <v>747</v>
      </c>
      <c r="K45" s="85"/>
      <c r="L45" s="343">
        <f>L18+L31+L43</f>
        <v>-0.7850000000000001</v>
      </c>
    </row>
    <row r="47" spans="9:12" ht="12.75">
      <c r="I47" s="85"/>
      <c r="K47" s="85"/>
      <c r="L47" s="343"/>
    </row>
    <row r="49" spans="1:10" ht="12.75">
      <c r="A49" s="344" t="s">
        <v>748</v>
      </c>
      <c r="B49" s="337" t="s">
        <v>749</v>
      </c>
      <c r="H49" s="15" t="s">
        <v>750</v>
      </c>
      <c r="I49">
        <f>NDPL!$Y$8</f>
        <v>0</v>
      </c>
      <c r="J49" s="13" t="s">
        <v>571</v>
      </c>
    </row>
    <row r="50" spans="8:10" ht="12.75">
      <c r="H50" s="15" t="s">
        <v>751</v>
      </c>
      <c r="I50">
        <f>BRPL!$Y$16</f>
        <v>10.214100000000002</v>
      </c>
      <c r="J50" s="13" t="s">
        <v>571</v>
      </c>
    </row>
    <row r="51" spans="8:10" ht="12.75">
      <c r="H51" s="15" t="s">
        <v>752</v>
      </c>
      <c r="I51">
        <f>BYPL!$Y$30</f>
        <v>13.108500000000001</v>
      </c>
      <c r="J51" s="13" t="s">
        <v>571</v>
      </c>
    </row>
    <row r="52" spans="8:10" ht="12.75">
      <c r="H52" s="15" t="s">
        <v>753</v>
      </c>
      <c r="I52">
        <f>ndmc!$Y$31</f>
        <v>14.9825</v>
      </c>
      <c r="J52" s="13" t="s">
        <v>571</v>
      </c>
    </row>
    <row r="53" spans="8:10" ht="12.75">
      <c r="H53" s="15" t="s">
        <v>754</v>
      </c>
      <c r="J53" s="13" t="s">
        <v>571</v>
      </c>
    </row>
    <row r="54" spans="8:10" ht="12.75">
      <c r="H54" s="13" t="s">
        <v>755</v>
      </c>
      <c r="I54" s="13">
        <f>SUM(I49:I53)</f>
        <v>38.3051</v>
      </c>
      <c r="J54" s="13" t="s">
        <v>571</v>
      </c>
    </row>
    <row r="56" spans="1:10" ht="12.75">
      <c r="A56" s="337" t="s">
        <v>756</v>
      </c>
      <c r="B56" s="13"/>
      <c r="C56" s="13"/>
      <c r="D56" s="13"/>
      <c r="E56" s="13"/>
      <c r="F56" s="13"/>
      <c r="G56" s="13"/>
      <c r="H56" s="13"/>
      <c r="I56" s="345">
        <f>I54+L45</f>
        <v>37.5201</v>
      </c>
      <c r="J56" s="13" t="s">
        <v>571</v>
      </c>
    </row>
    <row r="57" spans="1:10" ht="12.75">
      <c r="A57" s="346"/>
      <c r="B57" s="337"/>
      <c r="C57" s="13"/>
      <c r="D57" s="13"/>
      <c r="E57" s="13"/>
      <c r="F57" s="13"/>
      <c r="G57" s="13"/>
      <c r="H57" s="13"/>
      <c r="I57" s="347"/>
      <c r="J57" s="13"/>
    </row>
    <row r="58" spans="1:10" ht="12.75">
      <c r="A58" s="344" t="s">
        <v>757</v>
      </c>
      <c r="B58" s="337" t="s">
        <v>758</v>
      </c>
      <c r="C58" s="13"/>
      <c r="D58" s="13"/>
      <c r="E58" s="13"/>
      <c r="F58" s="13"/>
      <c r="G58" s="13"/>
      <c r="H58" s="13"/>
      <c r="I58" s="347"/>
      <c r="J58" s="13"/>
    </row>
    <row r="59" spans="1:10" ht="12.75">
      <c r="A59" s="344"/>
      <c r="B59" s="337"/>
      <c r="C59" s="13"/>
      <c r="D59" s="13"/>
      <c r="E59" s="13"/>
      <c r="F59" s="13"/>
      <c r="G59" s="13"/>
      <c r="H59" s="13"/>
      <c r="I59" s="347"/>
      <c r="J59" s="13"/>
    </row>
    <row r="60" spans="1:10" ht="12.75">
      <c r="A60" s="1" t="s">
        <v>327</v>
      </c>
      <c r="B60" t="s">
        <v>759</v>
      </c>
      <c r="C60" s="5" t="s">
        <v>760</v>
      </c>
      <c r="D60" s="2" t="s">
        <v>761</v>
      </c>
      <c r="E60" s="2"/>
      <c r="F60" s="2"/>
      <c r="G60" s="348">
        <v>0.294205</v>
      </c>
      <c r="H60" s="2" t="s">
        <v>233</v>
      </c>
      <c r="I60">
        <f>I56*29.4205/100</f>
        <v>11.0386010205</v>
      </c>
      <c r="J60" s="13" t="s">
        <v>571</v>
      </c>
    </row>
    <row r="61" spans="1:10" ht="12.75">
      <c r="A61" s="1" t="s">
        <v>762</v>
      </c>
      <c r="B61" t="s">
        <v>763</v>
      </c>
      <c r="C61" s="5" t="s">
        <v>760</v>
      </c>
      <c r="D61" s="2"/>
      <c r="E61" s="2"/>
      <c r="F61" s="2"/>
      <c r="G61" s="349">
        <v>40.7961</v>
      </c>
      <c r="H61" s="2" t="s">
        <v>233</v>
      </c>
      <c r="I61">
        <f>I56*40.7961/100</f>
        <v>15.306737516100002</v>
      </c>
      <c r="J61" s="13" t="s">
        <v>571</v>
      </c>
    </row>
    <row r="62" spans="1:10" ht="12.75">
      <c r="A62" s="1" t="s">
        <v>764</v>
      </c>
      <c r="B62" t="s">
        <v>765</v>
      </c>
      <c r="C62" s="5" t="s">
        <v>760</v>
      </c>
      <c r="D62" s="2"/>
      <c r="E62" s="2"/>
      <c r="F62" s="2"/>
      <c r="G62" s="54">
        <v>23.8079</v>
      </c>
      <c r="H62" s="2" t="s">
        <v>233</v>
      </c>
      <c r="I62">
        <f>I56*23.8079/100</f>
        <v>8.9327478879</v>
      </c>
      <c r="J62" s="13" t="s">
        <v>571</v>
      </c>
    </row>
    <row r="63" spans="1:10" ht="12.75">
      <c r="A63" s="1" t="s">
        <v>766</v>
      </c>
      <c r="B63" t="s">
        <v>767</v>
      </c>
      <c r="C63" s="5" t="s">
        <v>760</v>
      </c>
      <c r="D63" s="2"/>
      <c r="E63" s="2"/>
      <c r="F63" s="2"/>
      <c r="G63" s="54">
        <v>5.0688</v>
      </c>
      <c r="H63" s="2" t="s">
        <v>233</v>
      </c>
      <c r="I63">
        <f>I56*5.0688/100</f>
        <v>1.9018188288000002</v>
      </c>
      <c r="J63" s="13" t="s">
        <v>571</v>
      </c>
    </row>
    <row r="64" spans="1:10" ht="12.75">
      <c r="A64" s="1" t="s">
        <v>768</v>
      </c>
      <c r="B64" t="s">
        <v>769</v>
      </c>
      <c r="C64" s="5" t="s">
        <v>760</v>
      </c>
      <c r="D64" s="2"/>
      <c r="E64" s="2"/>
      <c r="F64" s="2"/>
      <c r="G64" s="54">
        <v>0.9067</v>
      </c>
      <c r="H64" s="2" t="s">
        <v>233</v>
      </c>
      <c r="I64">
        <f>I56*0.9067/100</f>
        <v>0.3401947467</v>
      </c>
      <c r="J64" s="13" t="s">
        <v>571</v>
      </c>
    </row>
    <row r="65" spans="6:10" ht="12.75">
      <c r="F65" s="350"/>
      <c r="J65" s="46"/>
    </row>
    <row r="66" spans="1:10" ht="12.75">
      <c r="A66" s="10" t="s">
        <v>845</v>
      </c>
      <c r="F66" s="350"/>
      <c r="J66" s="46"/>
    </row>
    <row r="67" spans="6:10" ht="12.75">
      <c r="F67" s="350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="60" zoomScaleNormal="60" workbookViewId="0" topLeftCell="A1">
      <selection activeCell="H31" sqref="H31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8"/>
      <c r="B1" s="409"/>
      <c r="C1" s="409"/>
      <c r="D1" s="409"/>
      <c r="E1" s="409"/>
      <c r="F1" s="409"/>
      <c r="G1" s="409"/>
      <c r="H1" s="409"/>
      <c r="I1" s="410"/>
    </row>
    <row r="2" spans="1:9" ht="26.25">
      <c r="A2" s="411" t="s">
        <v>786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11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11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11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2"/>
      <c r="B6" s="24"/>
      <c r="C6" s="24"/>
      <c r="D6" s="24"/>
      <c r="E6" s="24"/>
      <c r="F6" s="24"/>
      <c r="G6" s="24"/>
      <c r="H6" s="24"/>
      <c r="I6" s="32"/>
    </row>
    <row r="7" spans="1:9" ht="18">
      <c r="A7" s="423" t="s">
        <v>787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3"/>
      <c r="B8" s="25"/>
      <c r="C8" s="24"/>
      <c r="D8" s="24"/>
      <c r="E8" s="24"/>
      <c r="F8" s="24"/>
      <c r="G8" s="24"/>
      <c r="H8" s="24"/>
      <c r="I8" s="32"/>
    </row>
    <row r="9" spans="1:9" ht="26.25">
      <c r="A9" s="411"/>
      <c r="B9" s="446" t="s">
        <v>836</v>
      </c>
      <c r="C9" s="24"/>
      <c r="D9" s="24"/>
      <c r="E9" s="24"/>
      <c r="F9" s="24"/>
      <c r="G9" s="24"/>
      <c r="H9" s="24"/>
      <c r="I9" s="32"/>
    </row>
    <row r="10" spans="1:9" ht="25.5">
      <c r="A10" s="412"/>
      <c r="B10" s="415"/>
      <c r="C10" s="24"/>
      <c r="D10" s="24"/>
      <c r="E10" s="24"/>
      <c r="F10" s="24"/>
      <c r="G10" s="24"/>
      <c r="H10" s="416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7"/>
      <c r="I11" s="32"/>
    </row>
    <row r="12" spans="1:9" ht="26.25">
      <c r="A12" s="31"/>
      <c r="B12" s="418" t="s">
        <v>788</v>
      </c>
      <c r="C12" s="24"/>
      <c r="D12" s="24"/>
      <c r="E12" s="24"/>
      <c r="F12" s="24"/>
      <c r="G12" s="24"/>
      <c r="H12" s="417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7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7"/>
      <c r="I14" s="32"/>
    </row>
    <row r="15" spans="1:9" ht="15.75">
      <c r="A15" s="419">
        <v>1</v>
      </c>
      <c r="B15" s="415" t="s">
        <v>789</v>
      </c>
      <c r="C15" s="420"/>
      <c r="D15" s="420"/>
      <c r="E15" s="420"/>
      <c r="F15" s="420"/>
      <c r="G15" s="421"/>
      <c r="H15" s="417">
        <f>NDPL!$G$48</f>
        <v>62.45560449366671</v>
      </c>
      <c r="I15" s="32"/>
    </row>
    <row r="16" spans="1:9" ht="15.75">
      <c r="A16" s="419"/>
      <c r="B16" s="415"/>
      <c r="C16" s="420"/>
      <c r="D16" s="420"/>
      <c r="E16" s="420"/>
      <c r="F16" s="420"/>
      <c r="G16" s="421"/>
      <c r="H16" s="417"/>
      <c r="I16" s="32"/>
    </row>
    <row r="17" spans="1:9" ht="15.75">
      <c r="A17" s="419"/>
      <c r="B17" s="415"/>
      <c r="C17" s="420"/>
      <c r="D17" s="420"/>
      <c r="E17" s="420"/>
      <c r="F17" s="420"/>
      <c r="G17" s="415"/>
      <c r="H17" s="417"/>
      <c r="I17" s="32"/>
    </row>
    <row r="18" spans="1:9" ht="15.75">
      <c r="A18" s="419">
        <v>2</v>
      </c>
      <c r="B18" s="415" t="s">
        <v>790</v>
      </c>
      <c r="C18" s="420"/>
      <c r="D18" s="420"/>
      <c r="E18" s="420"/>
      <c r="F18" s="420"/>
      <c r="G18" s="421"/>
      <c r="H18" s="417">
        <f>BRPL!$G$48</f>
        <v>67.32953218971333</v>
      </c>
      <c r="I18" s="32"/>
    </row>
    <row r="19" spans="1:9" ht="15.75">
      <c r="A19" s="419"/>
      <c r="B19" s="415"/>
      <c r="C19" s="420"/>
      <c r="D19" s="420"/>
      <c r="E19" s="420"/>
      <c r="F19" s="420"/>
      <c r="G19" s="421"/>
      <c r="H19" s="417"/>
      <c r="I19" s="32"/>
    </row>
    <row r="20" spans="1:9" ht="15.75">
      <c r="A20" s="419"/>
      <c r="B20" s="415"/>
      <c r="C20" s="420"/>
      <c r="D20" s="420"/>
      <c r="E20" s="420"/>
      <c r="F20" s="420"/>
      <c r="G20" s="415"/>
      <c r="H20" s="417"/>
      <c r="I20" s="32"/>
    </row>
    <row r="21" spans="1:9" ht="15.75">
      <c r="A21" s="419">
        <v>3</v>
      </c>
      <c r="B21" s="415" t="s">
        <v>791</v>
      </c>
      <c r="C21" s="420"/>
      <c r="D21" s="420"/>
      <c r="E21" s="420"/>
      <c r="F21" s="420"/>
      <c r="G21" s="421"/>
      <c r="H21" s="417">
        <f>BYPL!$G$46</f>
        <v>48.50502689211994</v>
      </c>
      <c r="I21" s="32"/>
    </row>
    <row r="22" spans="1:9" ht="15.75">
      <c r="A22" s="419"/>
      <c r="B22" s="415"/>
      <c r="C22" s="420"/>
      <c r="D22" s="420"/>
      <c r="E22" s="420"/>
      <c r="F22" s="420"/>
      <c r="G22" s="421"/>
      <c r="H22" s="417"/>
      <c r="I22" s="32"/>
    </row>
    <row r="23" spans="1:9" ht="15.75">
      <c r="A23" s="419"/>
      <c r="B23" s="24"/>
      <c r="C23" s="24"/>
      <c r="D23" s="24"/>
      <c r="E23" s="24"/>
      <c r="F23" s="24"/>
      <c r="G23" s="25"/>
      <c r="H23" s="432"/>
      <c r="I23" s="32"/>
    </row>
    <row r="24" spans="1:9" ht="15.75">
      <c r="A24" s="419">
        <v>4</v>
      </c>
      <c r="B24" s="415" t="s">
        <v>792</v>
      </c>
      <c r="C24" s="24"/>
      <c r="D24" s="24"/>
      <c r="E24" s="24"/>
      <c r="F24" s="24"/>
      <c r="G24" s="421"/>
      <c r="H24" s="432">
        <f>ndmc!$I$26</f>
        <v>30.618981171199994</v>
      </c>
      <c r="I24" s="32"/>
    </row>
    <row r="25" spans="1:9" ht="15.75">
      <c r="A25" s="419"/>
      <c r="B25" s="415"/>
      <c r="C25" s="24"/>
      <c r="D25" s="24"/>
      <c r="E25" s="24"/>
      <c r="F25" s="24"/>
      <c r="G25" s="421"/>
      <c r="H25" s="432"/>
      <c r="I25" s="32"/>
    </row>
    <row r="26" spans="1:9" ht="15.75">
      <c r="A26" s="419"/>
      <c r="B26" s="24"/>
      <c r="C26" s="24"/>
      <c r="D26" s="24"/>
      <c r="E26" s="24"/>
      <c r="F26" s="24"/>
      <c r="G26" s="25"/>
      <c r="H26" s="432"/>
      <c r="I26" s="32"/>
    </row>
    <row r="27" spans="1:9" ht="15.75">
      <c r="A27" s="419">
        <v>5</v>
      </c>
      <c r="B27" s="415" t="s">
        <v>793</v>
      </c>
      <c r="C27" s="24"/>
      <c r="D27" s="24"/>
      <c r="E27" s="24"/>
      <c r="F27" s="24"/>
      <c r="G27" s="421"/>
      <c r="H27" s="432">
        <f>MES!$G$36</f>
        <v>4.757705253299999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20"/>
      <c r="I28" s="32"/>
    </row>
    <row r="29" spans="1:9" ht="18">
      <c r="A29" s="423"/>
      <c r="B29" s="424"/>
      <c r="C29" s="425"/>
      <c r="D29" s="425"/>
      <c r="E29" s="425"/>
      <c r="F29" s="425"/>
      <c r="G29" s="426"/>
      <c r="H29" s="420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20"/>
      <c r="I30" s="32"/>
    </row>
    <row r="31" spans="1:9" ht="15.75">
      <c r="A31" s="31"/>
      <c r="B31" s="415"/>
      <c r="C31" s="427"/>
      <c r="D31" s="427"/>
      <c r="E31" s="427"/>
      <c r="F31" s="427"/>
      <c r="G31" s="427"/>
      <c r="H31" s="420"/>
      <c r="I31" s="32"/>
    </row>
    <row r="32" spans="1:9" ht="15.75">
      <c r="A32" s="31"/>
      <c r="B32" s="427"/>
      <c r="C32" s="427"/>
      <c r="D32" s="427"/>
      <c r="E32" s="427"/>
      <c r="F32" s="427"/>
      <c r="G32" s="427"/>
      <c r="H32" s="415"/>
      <c r="I32" s="32"/>
    </row>
    <row r="33" spans="1:9" ht="15.75">
      <c r="A33" s="174" t="s">
        <v>794</v>
      </c>
      <c r="B33" s="415"/>
      <c r="C33" s="415"/>
      <c r="D33" s="415"/>
      <c r="E33" s="415"/>
      <c r="F33" s="415"/>
      <c r="G33" s="415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8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9"/>
      <c r="B39" s="430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8"/>
      <c r="B64" s="409"/>
      <c r="C64" s="409"/>
      <c r="D64" s="409"/>
      <c r="E64" s="409"/>
      <c r="F64" s="409"/>
      <c r="G64" s="409"/>
      <c r="H64" s="410"/>
    </row>
    <row r="65" spans="1:8" ht="26.25">
      <c r="A65" s="411" t="s">
        <v>786</v>
      </c>
      <c r="B65" s="24"/>
      <c r="C65" s="24"/>
      <c r="D65" s="24"/>
      <c r="E65" s="24"/>
      <c r="F65" s="24"/>
      <c r="G65" s="24"/>
      <c r="H65" s="32"/>
    </row>
    <row r="66" spans="1:8" ht="25.5">
      <c r="A66" s="412"/>
      <c r="B66" s="24"/>
      <c r="C66" s="24"/>
      <c r="D66" s="24"/>
      <c r="E66" s="24"/>
      <c r="F66" s="24"/>
      <c r="G66" s="24"/>
      <c r="H66" s="32"/>
    </row>
    <row r="67" spans="1:8" ht="18">
      <c r="A67" s="413" t="s">
        <v>795</v>
      </c>
      <c r="B67" s="24"/>
      <c r="C67" s="24"/>
      <c r="D67" s="24"/>
      <c r="E67" s="24"/>
      <c r="F67" s="24"/>
      <c r="G67" s="24"/>
      <c r="H67" s="32"/>
    </row>
    <row r="68" spans="1:8" ht="25.5">
      <c r="A68" s="412"/>
      <c r="B68" s="414" t="s">
        <v>796</v>
      </c>
      <c r="C68" s="24"/>
      <c r="D68" s="24"/>
      <c r="E68" s="24"/>
      <c r="F68" s="24"/>
      <c r="G68" s="24"/>
      <c r="H68" s="32"/>
    </row>
    <row r="69" spans="1:8" ht="25.5">
      <c r="A69" s="412"/>
      <c r="B69" s="415" t="s">
        <v>797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8" t="s">
        <v>788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31" t="s">
        <v>798</v>
      </c>
    </row>
    <row r="74" spans="1:8" ht="15.75">
      <c r="A74" s="419">
        <v>1</v>
      </c>
      <c r="B74" s="415" t="s">
        <v>799</v>
      </c>
      <c r="C74" s="420"/>
      <c r="D74" s="420"/>
      <c r="E74" s="420"/>
      <c r="F74" s="420"/>
      <c r="G74" s="432">
        <v>6270.499</v>
      </c>
      <c r="H74" s="433">
        <f>G74/G84*100</f>
        <v>28.160766407696553</v>
      </c>
    </row>
    <row r="75" spans="1:8" ht="15.75">
      <c r="A75" s="419"/>
      <c r="B75" s="415"/>
      <c r="C75" s="420"/>
      <c r="D75" s="420"/>
      <c r="E75" s="420"/>
      <c r="F75" s="420"/>
      <c r="G75" s="422"/>
      <c r="H75" s="433"/>
    </row>
    <row r="76" spans="1:8" ht="15.75">
      <c r="A76" s="419">
        <v>2</v>
      </c>
      <c r="B76" s="415" t="s">
        <v>800</v>
      </c>
      <c r="C76" s="420"/>
      <c r="D76" s="420"/>
      <c r="E76" s="420"/>
      <c r="F76" s="420"/>
      <c r="G76" s="432">
        <v>9292.131</v>
      </c>
      <c r="H76" s="433">
        <f>G76/G84*100</f>
        <v>41.73089422719241</v>
      </c>
    </row>
    <row r="77" spans="1:8" ht="15.75">
      <c r="A77" s="419"/>
      <c r="B77" s="415"/>
      <c r="C77" s="420"/>
      <c r="D77" s="420"/>
      <c r="E77" s="420"/>
      <c r="F77" s="420"/>
      <c r="G77" s="422"/>
      <c r="H77" s="433"/>
    </row>
    <row r="78" spans="1:8" ht="15.75">
      <c r="A78" s="419">
        <v>3</v>
      </c>
      <c r="B78" s="415" t="s">
        <v>801</v>
      </c>
      <c r="C78" s="420"/>
      <c r="D78" s="420"/>
      <c r="E78" s="420"/>
      <c r="F78" s="420"/>
      <c r="G78" s="432">
        <v>5282.938</v>
      </c>
      <c r="H78" s="433">
        <f>G78/G84*100</f>
        <v>23.72563698109889</v>
      </c>
    </row>
    <row r="79" spans="1:8" ht="12.75">
      <c r="A79" s="419"/>
      <c r="B79" s="24"/>
      <c r="C79" s="24"/>
      <c r="D79" s="24"/>
      <c r="E79" s="24"/>
      <c r="F79" s="24"/>
      <c r="G79" s="434"/>
      <c r="H79" s="433"/>
    </row>
    <row r="80" spans="1:8" ht="15.75">
      <c r="A80" s="419">
        <v>4</v>
      </c>
      <c r="B80" s="415" t="s">
        <v>802</v>
      </c>
      <c r="C80" s="24"/>
      <c r="D80" s="24"/>
      <c r="E80" s="24"/>
      <c r="F80" s="24"/>
      <c r="G80" s="432">
        <v>1226.702</v>
      </c>
      <c r="H80" s="433">
        <f>G80/G84*100</f>
        <v>5.509109956616559</v>
      </c>
    </row>
    <row r="81" spans="1:8" ht="12.75">
      <c r="A81" s="419"/>
      <c r="B81" s="24"/>
      <c r="C81" s="24"/>
      <c r="D81" s="24"/>
      <c r="E81" s="24"/>
      <c r="F81" s="24"/>
      <c r="G81" s="434"/>
      <c r="H81" s="433"/>
    </row>
    <row r="82" spans="1:8" ht="15.75">
      <c r="A82" s="419">
        <v>5</v>
      </c>
      <c r="B82" s="415" t="s">
        <v>803</v>
      </c>
      <c r="C82" s="24"/>
      <c r="D82" s="24"/>
      <c r="E82" s="24"/>
      <c r="F82" s="24"/>
      <c r="G82" s="432">
        <v>194.521</v>
      </c>
      <c r="H82" s="433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5"/>
      <c r="H83" s="436"/>
    </row>
    <row r="84" spans="1:8" ht="18">
      <c r="A84" s="423" t="s">
        <v>804</v>
      </c>
      <c r="B84" s="424"/>
      <c r="C84" s="425"/>
      <c r="D84" s="425"/>
      <c r="E84" s="425"/>
      <c r="F84" s="425"/>
      <c r="G84" s="437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5"/>
      <c r="H85" s="32"/>
    </row>
    <row r="86" spans="1:8" ht="15.75">
      <c r="A86" s="31"/>
      <c r="B86" s="415" t="s">
        <v>805</v>
      </c>
      <c r="C86" s="427"/>
      <c r="D86" s="427"/>
      <c r="E86" s="427"/>
      <c r="F86" s="427"/>
      <c r="G86" s="438"/>
      <c r="H86" s="439"/>
    </row>
    <row r="87" spans="1:8" ht="15">
      <c r="A87" s="31"/>
      <c r="B87" s="427"/>
      <c r="C87" s="427"/>
      <c r="D87" s="427"/>
      <c r="E87" s="427"/>
      <c r="F87" s="427"/>
      <c r="G87" s="438"/>
      <c r="H87" s="439"/>
    </row>
    <row r="88" spans="1:8" ht="15.75">
      <c r="A88" s="31"/>
      <c r="B88" s="415" t="s">
        <v>806</v>
      </c>
      <c r="C88" s="415"/>
      <c r="D88" s="415"/>
      <c r="E88" s="415"/>
      <c r="F88" s="415"/>
      <c r="G88" s="422">
        <f>G108</f>
        <v>22585.617</v>
      </c>
      <c r="H88" s="440"/>
    </row>
    <row r="89" spans="1:8" ht="15.75">
      <c r="A89" s="31"/>
      <c r="B89" s="415"/>
      <c r="C89" s="415"/>
      <c r="D89" s="415"/>
      <c r="E89" s="415"/>
      <c r="F89" s="415"/>
      <c r="G89" s="422"/>
      <c r="H89" s="440"/>
    </row>
    <row r="90" spans="1:8" ht="15.75">
      <c r="A90" s="31"/>
      <c r="B90" s="415"/>
      <c r="C90" s="415"/>
      <c r="D90" s="415"/>
      <c r="E90" s="415"/>
      <c r="F90" s="415"/>
      <c r="G90" s="422"/>
      <c r="H90" s="440"/>
    </row>
    <row r="91" spans="1:8" ht="15.75">
      <c r="A91" s="31"/>
      <c r="B91" s="415" t="s">
        <v>807</v>
      </c>
      <c r="C91" s="415"/>
      <c r="D91" s="415"/>
      <c r="E91" s="415"/>
      <c r="F91" s="415"/>
      <c r="G91" s="432">
        <f>G84</f>
        <v>22266.791</v>
      </c>
      <c r="H91" s="440"/>
    </row>
    <row r="92" spans="1:8" ht="15.75">
      <c r="A92" s="31"/>
      <c r="B92" s="415"/>
      <c r="C92" s="415"/>
      <c r="D92" s="415"/>
      <c r="E92" s="415"/>
      <c r="F92" s="415"/>
      <c r="G92" s="422"/>
      <c r="H92" s="440"/>
    </row>
    <row r="93" spans="1:8" ht="15.75">
      <c r="A93" s="31"/>
      <c r="B93" s="415" t="s">
        <v>808</v>
      </c>
      <c r="C93" s="415"/>
      <c r="D93" s="415"/>
      <c r="E93" s="415"/>
      <c r="F93" s="415"/>
      <c r="G93" s="432">
        <f>G88-G91</f>
        <v>318.8259999999973</v>
      </c>
      <c r="H93" s="440"/>
    </row>
    <row r="94" spans="1:8" ht="15.75">
      <c r="A94" s="31"/>
      <c r="B94" s="415"/>
      <c r="C94" s="415"/>
      <c r="D94" s="415"/>
      <c r="E94" s="415"/>
      <c r="F94" s="415"/>
      <c r="G94" s="422"/>
      <c r="H94" s="440"/>
    </row>
    <row r="95" spans="1:8" ht="15.75">
      <c r="A95" s="441" t="s">
        <v>809</v>
      </c>
      <c r="B95" s="24"/>
      <c r="C95" s="415"/>
      <c r="D95" s="415"/>
      <c r="E95" s="415"/>
      <c r="F95" s="415"/>
      <c r="G95" s="432">
        <f>(G93/G88)*100</f>
        <v>1.4116328989373959</v>
      </c>
      <c r="H95" s="442" t="s">
        <v>810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3" t="s">
        <v>805</v>
      </c>
      <c r="B98" s="427"/>
      <c r="C98" s="427"/>
      <c r="D98" s="24"/>
      <c r="E98" s="24"/>
      <c r="F98" s="24"/>
      <c r="G98" s="24"/>
      <c r="H98" s="32"/>
    </row>
    <row r="99" spans="1:8" ht="15.75">
      <c r="A99" s="443"/>
      <c r="B99" s="427"/>
      <c r="C99" s="24"/>
      <c r="D99" s="24"/>
      <c r="E99" s="24"/>
      <c r="F99" s="24"/>
      <c r="G99" s="24"/>
      <c r="H99" s="32"/>
    </row>
    <row r="100" spans="1:8" ht="15.75">
      <c r="A100" s="441" t="s">
        <v>815</v>
      </c>
      <c r="B100" s="427"/>
      <c r="C100" s="427"/>
      <c r="D100" s="24"/>
      <c r="E100" s="24"/>
      <c r="F100" s="24"/>
      <c r="G100" s="24"/>
      <c r="H100" s="32"/>
    </row>
    <row r="101" spans="1:8" ht="15.75">
      <c r="A101" s="441"/>
      <c r="B101" s="427"/>
      <c r="C101" s="427"/>
      <c r="D101" s="24"/>
      <c r="E101" s="24"/>
      <c r="F101" s="24"/>
      <c r="G101" s="24"/>
      <c r="H101" s="32"/>
    </row>
    <row r="102" spans="1:8" ht="15.75">
      <c r="A102" s="441">
        <v>1</v>
      </c>
      <c r="B102" s="415" t="s">
        <v>811</v>
      </c>
      <c r="C102" s="427"/>
      <c r="D102" s="24"/>
      <c r="E102" s="24"/>
      <c r="F102" s="24"/>
      <c r="G102" s="422">
        <v>894.126</v>
      </c>
      <c r="H102" s="32"/>
    </row>
    <row r="103" spans="1:8" ht="15.75">
      <c r="A103" s="441">
        <v>2</v>
      </c>
      <c r="B103" s="415" t="s">
        <v>45</v>
      </c>
      <c r="C103" s="427"/>
      <c r="D103" s="24"/>
      <c r="E103" s="24"/>
      <c r="F103" s="24"/>
      <c r="G103" s="422">
        <v>779.931</v>
      </c>
      <c r="H103" s="32"/>
    </row>
    <row r="104" spans="1:8" ht="15.75">
      <c r="A104" s="441">
        <v>3</v>
      </c>
      <c r="B104" s="415" t="s">
        <v>621</v>
      </c>
      <c r="C104" s="427"/>
      <c r="D104" s="24"/>
      <c r="E104" s="24"/>
      <c r="F104" s="24"/>
      <c r="G104" s="422">
        <v>1253.977</v>
      </c>
      <c r="H104" s="32"/>
    </row>
    <row r="105" spans="1:8" ht="15.75">
      <c r="A105" s="441">
        <v>4</v>
      </c>
      <c r="B105" s="415" t="s">
        <v>812</v>
      </c>
      <c r="C105" s="427"/>
      <c r="D105" s="24"/>
      <c r="E105" s="24"/>
      <c r="F105" s="24"/>
      <c r="G105" s="444">
        <v>2299.562</v>
      </c>
      <c r="H105" s="32"/>
    </row>
    <row r="106" spans="1:8" ht="15.75">
      <c r="A106" s="441">
        <v>5</v>
      </c>
      <c r="B106" s="415" t="s">
        <v>813</v>
      </c>
      <c r="C106" s="427"/>
      <c r="D106" s="24"/>
      <c r="E106" s="24"/>
      <c r="F106" s="24"/>
      <c r="G106" s="444">
        <v>4947.431</v>
      </c>
      <c r="H106" s="32"/>
    </row>
    <row r="107" spans="1:8" ht="15.75">
      <c r="A107" s="441">
        <v>6</v>
      </c>
      <c r="B107" s="415" t="s">
        <v>814</v>
      </c>
      <c r="C107" s="427"/>
      <c r="D107" s="24"/>
      <c r="E107" s="24"/>
      <c r="F107" s="24"/>
      <c r="G107" s="444">
        <v>12410.59</v>
      </c>
      <c r="H107" s="32"/>
    </row>
    <row r="108" spans="1:8" ht="15.75">
      <c r="A108" s="441"/>
      <c r="B108" s="415" t="s">
        <v>294</v>
      </c>
      <c r="C108" s="427"/>
      <c r="D108" s="24"/>
      <c r="E108" s="24"/>
      <c r="F108" s="24"/>
      <c r="G108" s="444">
        <f>SUM(G102:G107)</f>
        <v>22585.617</v>
      </c>
      <c r="H108" s="32"/>
    </row>
    <row r="109" spans="1:8" ht="15.75">
      <c r="A109" s="441"/>
      <c r="B109" s="415"/>
      <c r="C109" s="427"/>
      <c r="D109" s="24"/>
      <c r="E109" s="24"/>
      <c r="F109" s="24"/>
      <c r="G109" s="444"/>
      <c r="H109" s="32"/>
    </row>
    <row r="110" spans="1:8" ht="15.75">
      <c r="A110" s="428" t="s">
        <v>723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9"/>
      <c r="B111" s="430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MANAGER (ICM)</cp:lastModifiedBy>
  <cp:lastPrinted>2009-03-21T11:41:54Z</cp:lastPrinted>
  <dcterms:created xsi:type="dcterms:W3CDTF">2001-08-21T10:18:15Z</dcterms:created>
  <dcterms:modified xsi:type="dcterms:W3CDTF">2009-05-04T07:44:59Z</dcterms:modified>
  <cp:category/>
  <cp:version/>
  <cp:contentType/>
  <cp:contentStatus/>
</cp:coreProperties>
</file>